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1079" documentId="8_{E71AE649-3EEB-4C01-97D6-D7000725EDCC}" xr6:coauthVersionLast="45" xr6:coauthVersionMax="45" xr10:uidLastSave="{991F19E2-FC99-4AA7-976D-F3B8E610CC65}"/>
  <bookViews>
    <workbookView xWindow="-98" yWindow="-98" windowWidth="20715" windowHeight="13276" activeTab="4" xr2:uid="{00000000-000D-0000-FFFF-FFFF00000000}"/>
  </bookViews>
  <sheets>
    <sheet name="Cracking day" sheetId="1" r:id="rId1"/>
    <sheet name="28d healing" sheetId="10" r:id="rId2"/>
    <sheet name="3m healing" sheetId="11" r:id="rId3"/>
    <sheet name="6m healing" sheetId="12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2" l="1"/>
  <c r="G69" i="1" l="1"/>
  <c r="G107" i="1"/>
  <c r="B33" i="10" l="1"/>
  <c r="A106" i="1" l="1"/>
  <c r="A105" i="1"/>
  <c r="A104" i="1"/>
  <c r="A103" i="1"/>
  <c r="A102" i="1"/>
  <c r="A101" i="1"/>
  <c r="A100" i="1"/>
  <c r="A99" i="1"/>
  <c r="A98" i="1"/>
  <c r="A97" i="1"/>
  <c r="A96" i="1"/>
  <c r="A87" i="1"/>
  <c r="A86" i="1"/>
  <c r="A85" i="1"/>
  <c r="A84" i="1"/>
  <c r="A83" i="1"/>
  <c r="A82" i="1"/>
  <c r="A81" i="1"/>
  <c r="A80" i="1"/>
  <c r="A79" i="1"/>
  <c r="A78" i="1"/>
  <c r="A77" i="1"/>
  <c r="A68" i="1"/>
  <c r="A67" i="1"/>
  <c r="A66" i="1"/>
  <c r="A65" i="1"/>
  <c r="A64" i="1"/>
  <c r="A63" i="1"/>
  <c r="A62" i="1"/>
  <c r="A61" i="1"/>
  <c r="A60" i="1"/>
  <c r="A59" i="1"/>
  <c r="A58" i="1"/>
  <c r="A40" i="1"/>
  <c r="A41" i="1"/>
  <c r="A42" i="1"/>
  <c r="A43" i="1"/>
  <c r="A44" i="1"/>
  <c r="A45" i="1"/>
  <c r="A46" i="1"/>
  <c r="A47" i="1"/>
  <c r="A48" i="1"/>
  <c r="A49" i="1"/>
  <c r="A39" i="1"/>
  <c r="A106" i="10" l="1"/>
  <c r="A105" i="10"/>
  <c r="A104" i="10"/>
  <c r="A103" i="10"/>
  <c r="A102" i="10"/>
  <c r="A101" i="10"/>
  <c r="A100" i="10"/>
  <c r="A99" i="10"/>
  <c r="A98" i="10"/>
  <c r="A97" i="10"/>
  <c r="A96" i="10"/>
  <c r="A87" i="10"/>
  <c r="A86" i="10"/>
  <c r="A85" i="10"/>
  <c r="A84" i="10"/>
  <c r="A83" i="10"/>
  <c r="A82" i="10"/>
  <c r="A81" i="10"/>
  <c r="A80" i="10"/>
  <c r="A79" i="10"/>
  <c r="A78" i="10"/>
  <c r="A77" i="10"/>
  <c r="A68" i="10"/>
  <c r="A67" i="10"/>
  <c r="A66" i="10"/>
  <c r="A65" i="10"/>
  <c r="A64" i="10"/>
  <c r="A63" i="10"/>
  <c r="A62" i="10"/>
  <c r="A61" i="10"/>
  <c r="A60" i="10"/>
  <c r="A59" i="10"/>
  <c r="A58" i="10"/>
  <c r="A49" i="10"/>
  <c r="A48" i="10"/>
  <c r="A47" i="10"/>
  <c r="A46" i="10"/>
  <c r="A45" i="10"/>
  <c r="A44" i="10"/>
  <c r="A43" i="10"/>
  <c r="A42" i="10"/>
  <c r="A41" i="10"/>
  <c r="A40" i="10"/>
  <c r="A39" i="10"/>
  <c r="A106" i="12"/>
  <c r="A105" i="12"/>
  <c r="A104" i="12"/>
  <c r="A103" i="12"/>
  <c r="A102" i="12"/>
  <c r="A101" i="12"/>
  <c r="A100" i="12"/>
  <c r="A99" i="12"/>
  <c r="A98" i="12"/>
  <c r="A97" i="12"/>
  <c r="A96" i="12"/>
  <c r="A87" i="12"/>
  <c r="A86" i="12"/>
  <c r="A85" i="12"/>
  <c r="A84" i="12"/>
  <c r="A83" i="12"/>
  <c r="A82" i="12"/>
  <c r="A81" i="12"/>
  <c r="A80" i="12"/>
  <c r="A79" i="12"/>
  <c r="A78" i="12"/>
  <c r="A77" i="12"/>
  <c r="A68" i="12"/>
  <c r="A67" i="12"/>
  <c r="A66" i="12"/>
  <c r="A65" i="12"/>
  <c r="A64" i="12"/>
  <c r="A63" i="12"/>
  <c r="A62" i="12"/>
  <c r="A61" i="12"/>
  <c r="A60" i="12"/>
  <c r="A59" i="12"/>
  <c r="A58" i="12"/>
  <c r="A40" i="12"/>
  <c r="J57" i="12" l="1"/>
  <c r="K106" i="12"/>
  <c r="J106" i="12"/>
  <c r="K105" i="12"/>
  <c r="J105" i="12"/>
  <c r="K104" i="12"/>
  <c r="J104" i="12"/>
  <c r="K103" i="12"/>
  <c r="J103" i="12"/>
  <c r="K102" i="12"/>
  <c r="J102" i="12"/>
  <c r="K101" i="12"/>
  <c r="J101" i="12"/>
  <c r="K100" i="12"/>
  <c r="J100" i="12"/>
  <c r="K99" i="12"/>
  <c r="J99" i="12"/>
  <c r="K98" i="12"/>
  <c r="J98" i="12"/>
  <c r="K97" i="12"/>
  <c r="J97" i="12"/>
  <c r="K96" i="12"/>
  <c r="J96" i="12"/>
  <c r="K95" i="12"/>
  <c r="J95" i="12"/>
  <c r="K68" i="12"/>
  <c r="J68" i="12"/>
  <c r="K67" i="12"/>
  <c r="J67" i="12"/>
  <c r="K66" i="12"/>
  <c r="J66" i="12"/>
  <c r="K65" i="12"/>
  <c r="J65" i="12"/>
  <c r="K64" i="12"/>
  <c r="J64" i="12"/>
  <c r="K63" i="12"/>
  <c r="J63" i="12"/>
  <c r="K62" i="12"/>
  <c r="J62" i="12"/>
  <c r="K61" i="12"/>
  <c r="J61" i="12"/>
  <c r="K60" i="12"/>
  <c r="J60" i="12"/>
  <c r="K59" i="12"/>
  <c r="J59" i="12"/>
  <c r="K58" i="12"/>
  <c r="J58" i="12"/>
  <c r="K57" i="12"/>
  <c r="K49" i="12"/>
  <c r="J49" i="12"/>
  <c r="K48" i="12"/>
  <c r="J48" i="12"/>
  <c r="K47" i="12"/>
  <c r="J47" i="12"/>
  <c r="K46" i="12"/>
  <c r="J46" i="12"/>
  <c r="K45" i="12"/>
  <c r="J45" i="12"/>
  <c r="K44" i="12"/>
  <c r="J44" i="12"/>
  <c r="K43" i="12"/>
  <c r="J43" i="12"/>
  <c r="K42" i="12"/>
  <c r="J42" i="12"/>
  <c r="K41" i="12"/>
  <c r="J41" i="12"/>
  <c r="K40" i="12"/>
  <c r="J40" i="12"/>
  <c r="K39" i="12"/>
  <c r="J39" i="12"/>
  <c r="K38" i="12"/>
  <c r="J38" i="12"/>
  <c r="I87" i="12" l="1"/>
  <c r="H87" i="12"/>
  <c r="G87" i="12"/>
  <c r="I86" i="12"/>
  <c r="H86" i="12"/>
  <c r="G86" i="12"/>
  <c r="I85" i="12"/>
  <c r="H85" i="12"/>
  <c r="G85" i="12"/>
  <c r="I84" i="12"/>
  <c r="H84" i="12"/>
  <c r="G84" i="12"/>
  <c r="I83" i="12"/>
  <c r="H83" i="12"/>
  <c r="G83" i="12"/>
  <c r="I82" i="12"/>
  <c r="H82" i="12"/>
  <c r="G82" i="12"/>
  <c r="I81" i="12"/>
  <c r="H81" i="12"/>
  <c r="G81" i="12"/>
  <c r="I80" i="12"/>
  <c r="H80" i="12"/>
  <c r="G80" i="12"/>
  <c r="I79" i="12"/>
  <c r="H79" i="12"/>
  <c r="G79" i="12"/>
  <c r="I78" i="12"/>
  <c r="H78" i="12"/>
  <c r="G78" i="12"/>
  <c r="I77" i="12"/>
  <c r="H77" i="12"/>
  <c r="G77" i="12"/>
  <c r="I50" i="12"/>
  <c r="H50" i="12"/>
  <c r="G39" i="12"/>
  <c r="H39" i="12"/>
  <c r="I39" i="12"/>
  <c r="G40" i="12"/>
  <c r="H40" i="12"/>
  <c r="I40" i="12"/>
  <c r="G41" i="12"/>
  <c r="H41" i="12"/>
  <c r="I41" i="12"/>
  <c r="G42" i="12"/>
  <c r="H42" i="12"/>
  <c r="I42" i="12"/>
  <c r="G43" i="12"/>
  <c r="G50" i="12" s="1"/>
  <c r="H43" i="12"/>
  <c r="I43" i="12"/>
  <c r="G44" i="12"/>
  <c r="H44" i="12"/>
  <c r="I44" i="12"/>
  <c r="G45" i="12"/>
  <c r="H45" i="12"/>
  <c r="I45" i="12"/>
  <c r="G46" i="12"/>
  <c r="H46" i="12"/>
  <c r="I46" i="12"/>
  <c r="G47" i="12"/>
  <c r="H47" i="12"/>
  <c r="I47" i="12"/>
  <c r="G48" i="12"/>
  <c r="H48" i="12"/>
  <c r="I48" i="12"/>
  <c r="G49" i="12"/>
  <c r="H49" i="12"/>
  <c r="I49" i="12"/>
  <c r="G38" i="12"/>
  <c r="I38" i="12"/>
  <c r="H38" i="12"/>
  <c r="H51" i="12" l="1"/>
  <c r="B33" i="12" l="1"/>
  <c r="I60" i="12" l="1"/>
  <c r="G60" i="12"/>
  <c r="I59" i="12"/>
  <c r="G59" i="12"/>
  <c r="H60" i="12"/>
  <c r="H59" i="12"/>
  <c r="G79" i="10"/>
  <c r="H83" i="10"/>
  <c r="G87" i="10"/>
  <c r="G78" i="10"/>
  <c r="H39" i="10"/>
  <c r="I40" i="10"/>
  <c r="G42" i="10"/>
  <c r="H43" i="10"/>
  <c r="I44" i="10"/>
  <c r="G46" i="10"/>
  <c r="H47" i="10"/>
  <c r="I48" i="10"/>
  <c r="I38" i="10"/>
  <c r="I49" i="10" l="1"/>
  <c r="H48" i="10"/>
  <c r="G47" i="10"/>
  <c r="I45" i="10"/>
  <c r="H44" i="10"/>
  <c r="G43" i="10"/>
  <c r="I41" i="10"/>
  <c r="H40" i="10"/>
  <c r="I86" i="10"/>
  <c r="G83" i="10"/>
  <c r="G38" i="10"/>
  <c r="H49" i="10"/>
  <c r="G48" i="10"/>
  <c r="I46" i="10"/>
  <c r="H45" i="10"/>
  <c r="G44" i="10"/>
  <c r="I42" i="10"/>
  <c r="H41" i="10"/>
  <c r="G40" i="10"/>
  <c r="G76" i="10"/>
  <c r="H85" i="10"/>
  <c r="I81" i="10"/>
  <c r="I78" i="10"/>
  <c r="H38" i="10"/>
  <c r="G49" i="10"/>
  <c r="I47" i="10"/>
  <c r="H46" i="10"/>
  <c r="K46" i="10" s="1"/>
  <c r="G45" i="10"/>
  <c r="I43" i="10"/>
  <c r="H42" i="10"/>
  <c r="K42" i="10" s="1"/>
  <c r="G41" i="10"/>
  <c r="I39" i="10"/>
  <c r="I76" i="10"/>
  <c r="I84" i="10"/>
  <c r="H81" i="10"/>
  <c r="G39" i="10"/>
  <c r="H76" i="10"/>
  <c r="G86" i="10"/>
  <c r="H84" i="10"/>
  <c r="I82" i="10"/>
  <c r="H80" i="10"/>
  <c r="I77" i="10"/>
  <c r="H87" i="10"/>
  <c r="I85" i="10"/>
  <c r="G84" i="10"/>
  <c r="G82" i="10"/>
  <c r="G80" i="10"/>
  <c r="H77" i="10"/>
  <c r="I87" i="10"/>
  <c r="H86" i="10"/>
  <c r="G85" i="10"/>
  <c r="I83" i="10"/>
  <c r="H82" i="10"/>
  <c r="G81" i="10"/>
  <c r="I79" i="10"/>
  <c r="H78" i="10"/>
  <c r="G77" i="10"/>
  <c r="I80" i="10"/>
  <c r="H79" i="10"/>
  <c r="E26" i="12"/>
  <c r="E25" i="12"/>
  <c r="E26" i="10"/>
  <c r="E25" i="10"/>
  <c r="G67" i="12"/>
  <c r="H67" i="12"/>
  <c r="I67" i="12"/>
  <c r="G68" i="12"/>
  <c r="H68" i="12"/>
  <c r="I68" i="12"/>
  <c r="A49" i="12"/>
  <c r="A48" i="12"/>
  <c r="A47" i="12"/>
  <c r="A46" i="12"/>
  <c r="A45" i="12"/>
  <c r="A44" i="12"/>
  <c r="A43" i="12"/>
  <c r="A42" i="12"/>
  <c r="A41" i="12"/>
  <c r="A39" i="12"/>
  <c r="G57" i="10"/>
  <c r="H57" i="10"/>
  <c r="I57" i="10"/>
  <c r="G58" i="10"/>
  <c r="H58" i="10"/>
  <c r="I58" i="10"/>
  <c r="G59" i="10"/>
  <c r="H59" i="10"/>
  <c r="I59" i="10"/>
  <c r="G60" i="10"/>
  <c r="H60" i="10"/>
  <c r="I60" i="10"/>
  <c r="G61" i="10"/>
  <c r="H61" i="10"/>
  <c r="I61" i="10"/>
  <c r="G62" i="10"/>
  <c r="H62" i="10"/>
  <c r="I62" i="10"/>
  <c r="G63" i="10"/>
  <c r="H63" i="10"/>
  <c r="I63" i="10"/>
  <c r="G64" i="10"/>
  <c r="H64" i="10"/>
  <c r="I64" i="10"/>
  <c r="G65" i="10"/>
  <c r="H65" i="10"/>
  <c r="I65" i="10"/>
  <c r="G66" i="10"/>
  <c r="H66" i="10"/>
  <c r="I66" i="10"/>
  <c r="G67" i="10"/>
  <c r="H67" i="10"/>
  <c r="I67" i="10"/>
  <c r="G68" i="10"/>
  <c r="H68" i="10"/>
  <c r="I68" i="10"/>
  <c r="G95" i="10"/>
  <c r="H95" i="10"/>
  <c r="I95" i="10"/>
  <c r="G96" i="10"/>
  <c r="H96" i="10"/>
  <c r="I96" i="10"/>
  <c r="G97" i="10"/>
  <c r="H97" i="10"/>
  <c r="I97" i="10"/>
  <c r="G98" i="10"/>
  <c r="H98" i="10"/>
  <c r="I98" i="10"/>
  <c r="G99" i="10"/>
  <c r="H99" i="10"/>
  <c r="I99" i="10"/>
  <c r="G100" i="10"/>
  <c r="H100" i="10"/>
  <c r="I100" i="10"/>
  <c r="G101" i="10"/>
  <c r="H101" i="10"/>
  <c r="I101" i="10"/>
  <c r="G102" i="10"/>
  <c r="H102" i="10"/>
  <c r="I102" i="10"/>
  <c r="G103" i="10"/>
  <c r="H103" i="10"/>
  <c r="I103" i="10"/>
  <c r="G104" i="10"/>
  <c r="H104" i="10"/>
  <c r="I104" i="10"/>
  <c r="G105" i="10"/>
  <c r="H105" i="10"/>
  <c r="I105" i="10"/>
  <c r="G106" i="10"/>
  <c r="H106" i="10"/>
  <c r="I106" i="10"/>
  <c r="J97" i="10" l="1"/>
  <c r="K97" i="10"/>
  <c r="K98" i="10"/>
  <c r="K106" i="10"/>
  <c r="I50" i="10"/>
  <c r="J68" i="10"/>
  <c r="K68" i="10"/>
  <c r="K64" i="10"/>
  <c r="J64" i="10"/>
  <c r="K100" i="10"/>
  <c r="J100" i="10"/>
  <c r="K43" i="10"/>
  <c r="J43" i="10"/>
  <c r="J42" i="10"/>
  <c r="K65" i="10"/>
  <c r="J65" i="10"/>
  <c r="K61" i="10"/>
  <c r="J61" i="10"/>
  <c r="K57" i="10"/>
  <c r="J57" i="10"/>
  <c r="G69" i="10"/>
  <c r="K103" i="10"/>
  <c r="J103" i="10"/>
  <c r="J49" i="10"/>
  <c r="K49" i="10"/>
  <c r="K48" i="10"/>
  <c r="J48" i="10"/>
  <c r="J60" i="10"/>
  <c r="K60" i="10"/>
  <c r="J66" i="10"/>
  <c r="K66" i="10"/>
  <c r="K39" i="10"/>
  <c r="J39" i="10"/>
  <c r="K45" i="10"/>
  <c r="J45" i="10"/>
  <c r="K95" i="10"/>
  <c r="J95" i="10"/>
  <c r="K44" i="10"/>
  <c r="J44" i="10"/>
  <c r="J106" i="10"/>
  <c r="J46" i="10"/>
  <c r="J98" i="10"/>
  <c r="K101" i="10"/>
  <c r="J101" i="10"/>
  <c r="J62" i="10"/>
  <c r="K62" i="10"/>
  <c r="K58" i="10"/>
  <c r="J58" i="10"/>
  <c r="K67" i="10"/>
  <c r="J67" i="10"/>
  <c r="K63" i="10"/>
  <c r="J63" i="10"/>
  <c r="K59" i="10"/>
  <c r="J59" i="10"/>
  <c r="J104" i="10"/>
  <c r="K104" i="10"/>
  <c r="J99" i="10"/>
  <c r="K99" i="10"/>
  <c r="J41" i="10"/>
  <c r="K41" i="10"/>
  <c r="K40" i="10"/>
  <c r="J40" i="10"/>
  <c r="G50" i="10"/>
  <c r="K38" i="10"/>
  <c r="J38" i="10"/>
  <c r="K47" i="10"/>
  <c r="J47" i="10"/>
  <c r="K102" i="10"/>
  <c r="J102" i="10"/>
  <c r="K105" i="10"/>
  <c r="J105" i="10"/>
  <c r="K96" i="10"/>
  <c r="J96" i="10"/>
  <c r="G88" i="10"/>
  <c r="H88" i="10"/>
  <c r="I88" i="10"/>
  <c r="H50" i="10"/>
  <c r="I107" i="10"/>
  <c r="H107" i="10"/>
  <c r="G107" i="10"/>
  <c r="I69" i="10"/>
  <c r="H69" i="10"/>
  <c r="H51" i="10" l="1"/>
  <c r="H52" i="10"/>
  <c r="F13" i="6" s="1"/>
  <c r="H108" i="10"/>
  <c r="H109" i="10"/>
  <c r="H13" i="6" s="1"/>
  <c r="H71" i="10"/>
  <c r="D13" i="6" s="1"/>
  <c r="H70" i="10"/>
  <c r="E26" i="1"/>
  <c r="E25" i="1"/>
  <c r="G38" i="1" l="1"/>
  <c r="G40" i="1"/>
  <c r="G44" i="1"/>
  <c r="G48" i="1"/>
  <c r="I43" i="1"/>
  <c r="I47" i="1"/>
  <c r="H39" i="1"/>
  <c r="H41" i="1"/>
  <c r="H45" i="1"/>
  <c r="H49" i="1"/>
  <c r="I38" i="1"/>
  <c r="G39" i="1"/>
  <c r="G41" i="1"/>
  <c r="G45" i="1"/>
  <c r="G49" i="1"/>
  <c r="I40" i="1"/>
  <c r="I44" i="1"/>
  <c r="I48" i="1"/>
  <c r="H42" i="1"/>
  <c r="H46" i="1"/>
  <c r="H38" i="1"/>
  <c r="G42" i="1"/>
  <c r="G46" i="1"/>
  <c r="I39" i="1"/>
  <c r="I41" i="1"/>
  <c r="I45" i="1"/>
  <c r="I49" i="1"/>
  <c r="H43" i="1"/>
  <c r="H47" i="1"/>
  <c r="G43" i="1"/>
  <c r="G47" i="1"/>
  <c r="I42" i="1"/>
  <c r="I46" i="1"/>
  <c r="H40" i="1"/>
  <c r="H44" i="1"/>
  <c r="H48" i="1"/>
  <c r="I68" i="1"/>
  <c r="H68" i="1"/>
  <c r="G80" i="1"/>
  <c r="G68" i="1"/>
  <c r="B26" i="12"/>
  <c r="B25" i="12"/>
  <c r="I123" i="11"/>
  <c r="G105" i="11"/>
  <c r="I94" i="11"/>
  <c r="H94" i="11"/>
  <c r="I76" i="11"/>
  <c r="H76" i="11"/>
  <c r="G64" i="11"/>
  <c r="I63" i="11"/>
  <c r="G48" i="11"/>
  <c r="I47" i="11"/>
  <c r="G116" i="11"/>
  <c r="E26" i="11"/>
  <c r="B26" i="11"/>
  <c r="E25" i="11"/>
  <c r="B25" i="11"/>
  <c r="B26" i="10"/>
  <c r="B25" i="10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G96" i="1"/>
  <c r="G97" i="1"/>
  <c r="G98" i="1"/>
  <c r="G99" i="1"/>
  <c r="G100" i="1"/>
  <c r="G101" i="1"/>
  <c r="G102" i="1"/>
  <c r="G103" i="1"/>
  <c r="G104" i="1"/>
  <c r="G105" i="1"/>
  <c r="G106" i="1"/>
  <c r="G95" i="1"/>
  <c r="K68" i="1" l="1"/>
  <c r="J68" i="1"/>
  <c r="K43" i="1"/>
  <c r="J43" i="1"/>
  <c r="K42" i="1"/>
  <c r="J42" i="1"/>
  <c r="K45" i="1"/>
  <c r="J45" i="1"/>
  <c r="K38" i="1"/>
  <c r="J38" i="1"/>
  <c r="K39" i="1"/>
  <c r="J39" i="1"/>
  <c r="K48" i="1"/>
  <c r="J48" i="1"/>
  <c r="K40" i="1"/>
  <c r="J40" i="1"/>
  <c r="K41" i="1"/>
  <c r="J41" i="1"/>
  <c r="K47" i="1"/>
  <c r="J47" i="1"/>
  <c r="K46" i="1"/>
  <c r="J46" i="1"/>
  <c r="K49" i="1"/>
  <c r="J49" i="1"/>
  <c r="K44" i="1"/>
  <c r="J44" i="1"/>
  <c r="I58" i="12"/>
  <c r="G62" i="12"/>
  <c r="I64" i="12"/>
  <c r="G76" i="12"/>
  <c r="G96" i="12"/>
  <c r="I98" i="12"/>
  <c r="G100" i="12"/>
  <c r="I102" i="12"/>
  <c r="H105" i="12"/>
  <c r="H62" i="12"/>
  <c r="G65" i="12"/>
  <c r="H76" i="12"/>
  <c r="H96" i="12"/>
  <c r="G99" i="12"/>
  <c r="H100" i="12"/>
  <c r="G103" i="12"/>
  <c r="I105" i="12"/>
  <c r="I96" i="12"/>
  <c r="H99" i="12"/>
  <c r="I100" i="12"/>
  <c r="H103" i="12"/>
  <c r="G106" i="12"/>
  <c r="I62" i="12"/>
  <c r="G97" i="12"/>
  <c r="I99" i="12"/>
  <c r="G101" i="12"/>
  <c r="I103" i="12"/>
  <c r="H106" i="12"/>
  <c r="H65" i="12"/>
  <c r="I76" i="12"/>
  <c r="G57" i="12"/>
  <c r="G63" i="12"/>
  <c r="I65" i="12"/>
  <c r="H57" i="12"/>
  <c r="H63" i="12"/>
  <c r="G66" i="12"/>
  <c r="H97" i="12"/>
  <c r="H101" i="12"/>
  <c r="G104" i="12"/>
  <c r="I106" i="12"/>
  <c r="I57" i="12"/>
  <c r="G61" i="12"/>
  <c r="I63" i="12"/>
  <c r="H66" i="12"/>
  <c r="G95" i="12"/>
  <c r="I97" i="12"/>
  <c r="I101" i="12"/>
  <c r="H104" i="12"/>
  <c r="G58" i="12"/>
  <c r="H61" i="12"/>
  <c r="G64" i="12"/>
  <c r="I66" i="12"/>
  <c r="H95" i="12"/>
  <c r="G98" i="12"/>
  <c r="G102" i="12"/>
  <c r="I104" i="12"/>
  <c r="H58" i="12"/>
  <c r="I61" i="12"/>
  <c r="H64" i="12"/>
  <c r="I95" i="12"/>
  <c r="H98" i="12"/>
  <c r="H102" i="12"/>
  <c r="G105" i="12"/>
  <c r="H126" i="11"/>
  <c r="H68" i="11"/>
  <c r="G79" i="11"/>
  <c r="G97" i="11"/>
  <c r="G129" i="11"/>
  <c r="G38" i="11"/>
  <c r="I50" i="11"/>
  <c r="I68" i="11"/>
  <c r="H79" i="11"/>
  <c r="H97" i="11"/>
  <c r="H113" i="11"/>
  <c r="H42" i="11"/>
  <c r="G53" i="11"/>
  <c r="G71" i="11"/>
  <c r="I99" i="11"/>
  <c r="H53" i="11"/>
  <c r="H71" i="11"/>
  <c r="G100" i="11"/>
  <c r="I128" i="11"/>
  <c r="G126" i="11"/>
  <c r="H123" i="11"/>
  <c r="I120" i="11"/>
  <c r="G118" i="11"/>
  <c r="H115" i="11"/>
  <c r="I104" i="11"/>
  <c r="G102" i="11"/>
  <c r="H99" i="11"/>
  <c r="I96" i="11"/>
  <c r="G94" i="11"/>
  <c r="H89" i="11"/>
  <c r="I78" i="11"/>
  <c r="G76" i="11"/>
  <c r="H73" i="11"/>
  <c r="I70" i="11"/>
  <c r="G68" i="11"/>
  <c r="H63" i="11"/>
  <c r="H55" i="11"/>
  <c r="I52" i="11"/>
  <c r="G50" i="11"/>
  <c r="H47" i="11"/>
  <c r="I44" i="11"/>
  <c r="G42" i="11"/>
  <c r="H128" i="11"/>
  <c r="I125" i="11"/>
  <c r="G123" i="11"/>
  <c r="H120" i="11"/>
  <c r="I117" i="11"/>
  <c r="G115" i="11"/>
  <c r="H104" i="11"/>
  <c r="I101" i="11"/>
  <c r="G99" i="11"/>
  <c r="H96" i="11"/>
  <c r="I93" i="11"/>
  <c r="G89" i="11"/>
  <c r="H78" i="11"/>
  <c r="I75" i="11"/>
  <c r="G73" i="11"/>
  <c r="H70" i="11"/>
  <c r="I67" i="11"/>
  <c r="G63" i="11"/>
  <c r="G55" i="11"/>
  <c r="H52" i="11"/>
  <c r="I49" i="11"/>
  <c r="G47" i="11"/>
  <c r="H44" i="11"/>
  <c r="I39" i="11"/>
  <c r="I130" i="11"/>
  <c r="G128" i="11"/>
  <c r="H125" i="11"/>
  <c r="I122" i="11"/>
  <c r="G120" i="11"/>
  <c r="H117" i="11"/>
  <c r="I114" i="11"/>
  <c r="G104" i="11"/>
  <c r="H101" i="11"/>
  <c r="I98" i="11"/>
  <c r="G96" i="11"/>
  <c r="H93" i="11"/>
  <c r="I88" i="11"/>
  <c r="I80" i="11"/>
  <c r="G78" i="11"/>
  <c r="H75" i="11"/>
  <c r="I72" i="11"/>
  <c r="G70" i="11"/>
  <c r="H67" i="11"/>
  <c r="I54" i="11"/>
  <c r="G52" i="11"/>
  <c r="H49" i="11"/>
  <c r="I46" i="11"/>
  <c r="G44" i="11"/>
  <c r="H39" i="11"/>
  <c r="G124" i="11"/>
  <c r="I118" i="11"/>
  <c r="H130" i="11"/>
  <c r="I127" i="11"/>
  <c r="G125" i="11"/>
  <c r="H122" i="11"/>
  <c r="I119" i="11"/>
  <c r="G117" i="11"/>
  <c r="H114" i="11"/>
  <c r="I103" i="11"/>
  <c r="G101" i="11"/>
  <c r="H98" i="11"/>
  <c r="I95" i="11"/>
  <c r="G93" i="11"/>
  <c r="H88" i="11"/>
  <c r="H80" i="11"/>
  <c r="I77" i="11"/>
  <c r="G75" i="11"/>
  <c r="H72" i="11"/>
  <c r="I69" i="11"/>
  <c r="G67" i="11"/>
  <c r="H54" i="11"/>
  <c r="I51" i="11"/>
  <c r="G49" i="11"/>
  <c r="H46" i="11"/>
  <c r="I43" i="11"/>
  <c r="G39" i="11"/>
  <c r="G130" i="11"/>
  <c r="H127" i="11"/>
  <c r="I124" i="11"/>
  <c r="G122" i="11"/>
  <c r="H119" i="11"/>
  <c r="I116" i="11"/>
  <c r="G114" i="11"/>
  <c r="H103" i="11"/>
  <c r="I100" i="11"/>
  <c r="G98" i="11"/>
  <c r="H95" i="11"/>
  <c r="I92" i="11"/>
  <c r="G88" i="11"/>
  <c r="G80" i="11"/>
  <c r="H77" i="11"/>
  <c r="I74" i="11"/>
  <c r="G72" i="11"/>
  <c r="H69" i="11"/>
  <c r="I64" i="11"/>
  <c r="I81" i="11" s="1"/>
  <c r="G54" i="11"/>
  <c r="H51" i="11"/>
  <c r="I48" i="11"/>
  <c r="G46" i="11"/>
  <c r="H43" i="11"/>
  <c r="I38" i="11"/>
  <c r="I129" i="11"/>
  <c r="G127" i="11"/>
  <c r="H124" i="11"/>
  <c r="I121" i="11"/>
  <c r="G119" i="11"/>
  <c r="H116" i="11"/>
  <c r="I113" i="11"/>
  <c r="I105" i="11"/>
  <c r="G103" i="11"/>
  <c r="H100" i="11"/>
  <c r="I97" i="11"/>
  <c r="G95" i="11"/>
  <c r="H92" i="11"/>
  <c r="I79" i="11"/>
  <c r="G77" i="11"/>
  <c r="H74" i="11"/>
  <c r="I71" i="11"/>
  <c r="G69" i="11"/>
  <c r="H64" i="11"/>
  <c r="I53" i="11"/>
  <c r="G51" i="11"/>
  <c r="H48" i="11"/>
  <c r="I45" i="11"/>
  <c r="G43" i="11"/>
  <c r="H38" i="11"/>
  <c r="H129" i="11"/>
  <c r="I126" i="11"/>
  <c r="H121" i="11"/>
  <c r="I115" i="11"/>
  <c r="I42" i="11"/>
  <c r="G45" i="11"/>
  <c r="I55" i="11"/>
  <c r="I73" i="11"/>
  <c r="I89" i="11"/>
  <c r="H102" i="11"/>
  <c r="H118" i="11"/>
  <c r="H105" i="11"/>
  <c r="H50" i="11"/>
  <c r="G113" i="11"/>
  <c r="H45" i="11"/>
  <c r="G74" i="11"/>
  <c r="G92" i="11"/>
  <c r="I102" i="11"/>
  <c r="G121" i="11"/>
  <c r="H107" i="12" l="1"/>
  <c r="I107" i="12"/>
  <c r="G88" i="12"/>
  <c r="G69" i="12"/>
  <c r="G107" i="12"/>
  <c r="H69" i="12"/>
  <c r="C15" i="6" s="1"/>
  <c r="I88" i="12"/>
  <c r="I69" i="12"/>
  <c r="H88" i="12"/>
  <c r="I106" i="11"/>
  <c r="G131" i="11"/>
  <c r="I131" i="11"/>
  <c r="G56" i="11"/>
  <c r="I56" i="11"/>
  <c r="G81" i="11"/>
  <c r="H81" i="11"/>
  <c r="G106" i="11"/>
  <c r="H131" i="11"/>
  <c r="H106" i="11"/>
  <c r="H56" i="11"/>
  <c r="G13" i="6"/>
  <c r="B26" i="1"/>
  <c r="B25" i="1"/>
  <c r="H109" i="12" l="1"/>
  <c r="H15" i="6" s="1"/>
  <c r="H108" i="12"/>
  <c r="G15" i="6" s="1"/>
  <c r="H71" i="12"/>
  <c r="H70" i="12"/>
  <c r="D15" i="6" s="1"/>
  <c r="H52" i="12"/>
  <c r="F15" i="6" s="1"/>
  <c r="E15" i="6"/>
  <c r="H58" i="11"/>
  <c r="H57" i="11"/>
  <c r="H83" i="11"/>
  <c r="H82" i="11"/>
  <c r="H132" i="11"/>
  <c r="H133" i="11"/>
  <c r="H108" i="11"/>
  <c r="H107" i="11"/>
  <c r="C13" i="6"/>
  <c r="E13" i="6"/>
  <c r="C18" i="6" l="1"/>
  <c r="I79" i="1"/>
  <c r="H78" i="1"/>
  <c r="H86" i="1"/>
  <c r="G85" i="1"/>
  <c r="I76" i="1"/>
  <c r="I80" i="1"/>
  <c r="H79" i="1"/>
  <c r="G78" i="1"/>
  <c r="G86" i="1"/>
  <c r="G76" i="1"/>
  <c r="I81" i="1"/>
  <c r="H80" i="1"/>
  <c r="G79" i="1"/>
  <c r="I85" i="1"/>
  <c r="H84" i="1"/>
  <c r="G77" i="1"/>
  <c r="I78" i="1"/>
  <c r="H85" i="1"/>
  <c r="G84" i="1"/>
  <c r="I82" i="1"/>
  <c r="H81" i="1"/>
  <c r="I77" i="1"/>
  <c r="I83" i="1"/>
  <c r="I87" i="1"/>
  <c r="H82" i="1"/>
  <c r="G81" i="1"/>
  <c r="I84" i="1"/>
  <c r="H77" i="1"/>
  <c r="H83" i="1"/>
  <c r="H87" i="1"/>
  <c r="G82" i="1"/>
  <c r="G83" i="1"/>
  <c r="G87" i="1"/>
  <c r="I86" i="1"/>
  <c r="H76" i="1"/>
  <c r="H63" i="1"/>
  <c r="I65" i="1"/>
  <c r="G66" i="1"/>
  <c r="H65" i="1"/>
  <c r="I62" i="1"/>
  <c r="I67" i="1"/>
  <c r="G65" i="1"/>
  <c r="H62" i="1"/>
  <c r="I59" i="1"/>
  <c r="H67" i="1"/>
  <c r="I64" i="1"/>
  <c r="G62" i="1"/>
  <c r="I60" i="1"/>
  <c r="H59" i="1"/>
  <c r="I58" i="1"/>
  <c r="I57" i="1"/>
  <c r="G67" i="1"/>
  <c r="H64" i="1"/>
  <c r="I61" i="1"/>
  <c r="H60" i="1"/>
  <c r="G59" i="1"/>
  <c r="H58" i="1"/>
  <c r="I66" i="1"/>
  <c r="G64" i="1"/>
  <c r="H61" i="1"/>
  <c r="G60" i="1"/>
  <c r="G58" i="1"/>
  <c r="H66" i="1"/>
  <c r="I63" i="1"/>
  <c r="G61" i="1"/>
  <c r="G57" i="1"/>
  <c r="H57" i="1"/>
  <c r="G63" i="1"/>
  <c r="K62" i="1" l="1"/>
  <c r="J62" i="1"/>
  <c r="K101" i="1"/>
  <c r="J101" i="1"/>
  <c r="K103" i="1"/>
  <c r="J103" i="1"/>
  <c r="J57" i="1"/>
  <c r="K57" i="1"/>
  <c r="K58" i="1"/>
  <c r="J58" i="1"/>
  <c r="J65" i="1"/>
  <c r="K65" i="1"/>
  <c r="K66" i="1"/>
  <c r="J66" i="1"/>
  <c r="K100" i="1"/>
  <c r="J100" i="1"/>
  <c r="K95" i="1"/>
  <c r="J95" i="1"/>
  <c r="G88" i="1"/>
  <c r="K64" i="1"/>
  <c r="J64" i="1"/>
  <c r="J61" i="1"/>
  <c r="K61" i="1"/>
  <c r="K60" i="1"/>
  <c r="J60" i="1"/>
  <c r="K106" i="1"/>
  <c r="J106" i="1"/>
  <c r="K98" i="1"/>
  <c r="J98" i="1"/>
  <c r="K105" i="1"/>
  <c r="J105" i="1"/>
  <c r="J63" i="1"/>
  <c r="K63" i="1"/>
  <c r="J59" i="1"/>
  <c r="K59" i="1"/>
  <c r="J67" i="1"/>
  <c r="K67" i="1"/>
  <c r="K102" i="1"/>
  <c r="J102" i="1"/>
  <c r="K96" i="1"/>
  <c r="J96" i="1"/>
  <c r="J99" i="1"/>
  <c r="K99" i="1"/>
  <c r="K97" i="1"/>
  <c r="J97" i="1"/>
  <c r="K104" i="1"/>
  <c r="J104" i="1"/>
  <c r="I69" i="1"/>
  <c r="H50" i="1"/>
  <c r="G50" i="1"/>
  <c r="H69" i="1"/>
  <c r="I50" i="1"/>
  <c r="H88" i="1"/>
  <c r="H107" i="1"/>
  <c r="I88" i="1"/>
  <c r="I107" i="1"/>
  <c r="H109" i="1" l="1"/>
  <c r="H12" i="6" s="1"/>
  <c r="H108" i="1"/>
  <c r="G12" i="6" s="1"/>
  <c r="H51" i="1"/>
  <c r="E12" i="6" s="1"/>
  <c r="H52" i="1"/>
  <c r="F12" i="6" s="1"/>
  <c r="H70" i="1"/>
  <c r="C12" i="6" s="1"/>
  <c r="H71" i="1"/>
  <c r="D12" i="6" s="1"/>
  <c r="G19" i="6" l="1"/>
  <c r="G20" i="6"/>
  <c r="C19" i="6"/>
  <c r="C20" i="6"/>
  <c r="E20" i="6"/>
  <c r="E19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49" authorId="0" shapeId="0" xr:uid="{00000000-0006-0000-00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84F5D57B-450C-4301-932D-B7F35680380D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49" authorId="0" shapeId="0" xr:uid="{CF4C59B6-DFD9-49C0-B5BD-9273E5A4A937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A78D4422-8D04-4C03-A313-0DAE87352E6F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5" authorId="0" shapeId="0" xr:uid="{1B2E9E1E-332B-4A3F-8F24-21FE26E2432E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ADEE2FFC-8004-40D1-AABB-62412A6E5DA7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</commentList>
</comments>
</file>

<file path=xl/sharedStrings.xml><?xml version="1.0" encoding="utf-8"?>
<sst xmlns="http://schemas.openxmlformats.org/spreadsheetml/2006/main" count="474" uniqueCount="51">
  <si>
    <t>Area (mm2)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</si>
  <si>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</si>
  <si>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</si>
  <si>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</si>
  <si>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</si>
  <si>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</si>
  <si>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</si>
  <si>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</si>
  <si>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</si>
  <si>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</si>
  <si>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</si>
  <si>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</si>
  <si>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</si>
  <si>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</si>
  <si>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</si>
  <si>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t>XXX University</t>
  </si>
  <si>
    <t>CRACKED-ADDitions</t>
  </si>
  <si>
    <t>Casting day</t>
  </si>
  <si>
    <t>Cracking day</t>
  </si>
  <si>
    <t>Measuring day</t>
  </si>
  <si>
    <t>3 months of healing</t>
  </si>
  <si>
    <t>6 months of healing</t>
  </si>
  <si>
    <t>28 days of healing</t>
  </si>
  <si>
    <t>0 days of healing</t>
  </si>
  <si>
    <t>Sorptivity values prisms summary of results</t>
  </si>
  <si>
    <t>UNCRACKED-REF</t>
  </si>
  <si>
    <t>dd/mm/yyyy</t>
  </si>
  <si>
    <t>Loc 3</t>
  </si>
  <si>
    <t>Loc 4</t>
  </si>
  <si>
    <t>RRT x</t>
  </si>
  <si>
    <t>Notch depth (mm)</t>
  </si>
  <si>
    <t>Mass (gr)</t>
  </si>
  <si>
    <t>UNCRACKED-ADDitions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</si>
  <si>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3 months</t>
    </r>
    <r>
      <rPr>
        <sz val="18"/>
        <color theme="1"/>
        <rFont val="Calibri"/>
        <family val="2"/>
        <scheme val="minor"/>
      </rPr>
      <t xml:space="preserve"> from cracking </t>
    </r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</si>
  <si>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6 months</t>
    </r>
    <r>
      <rPr>
        <sz val="18"/>
        <color theme="1"/>
        <rFont val="Calibri"/>
        <family val="2"/>
        <scheme val="minor"/>
      </rPr>
      <t xml:space="preserve"> from cracking </t>
    </r>
  </si>
  <si>
    <t>RRT2</t>
  </si>
  <si>
    <t xml:space="preserve">Sorptivity measurement prisms at 15 days from cracking </t>
  </si>
  <si>
    <t>6 months old samples</t>
  </si>
  <si>
    <t>Prism 4</t>
  </si>
  <si>
    <t>Prism 5</t>
  </si>
  <si>
    <t>Prism 6</t>
  </si>
  <si>
    <t>stdv</t>
  </si>
  <si>
    <t>srdv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</si>
  <si>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previous testing</t>
    </r>
  </si>
  <si>
    <t>RRT 2</t>
  </si>
  <si>
    <t>Removing from water</t>
  </si>
  <si>
    <t>SE%</t>
  </si>
  <si>
    <t>RelativeSE%</t>
  </si>
  <si>
    <t>Mean</t>
  </si>
  <si>
    <t>Increase in observed sorptivity compared to 0-&gt;28days</t>
  </si>
  <si>
    <t>Lab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</si>
</sst>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2" fillId="4" borderId="0" xfId="0" applyFont="1" applyFill="1"/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7" fillId="0" borderId="0" xfId="0" applyFont="1"/>
    <xf numFmtId="0" fontId="2" fillId="7" borderId="0" xfId="0" applyFont="1" applyFill="1"/>
    <xf numFmtId="0" fontId="0" fillId="7" borderId="0" xfId="0" applyFont="1" applyFill="1" applyAlignment="1">
      <alignment horizontal="right"/>
    </xf>
    <xf numFmtId="0" fontId="2" fillId="7" borderId="0" xfId="0" applyFont="1" applyFill="1" applyAlignment="1">
      <alignment horizontal="right"/>
    </xf>
    <xf numFmtId="0" fontId="2" fillId="8" borderId="0" xfId="0" applyFont="1" applyFill="1" applyAlignment="1">
      <alignment horizontal="right"/>
    </xf>
    <xf numFmtId="0" fontId="2" fillId="9" borderId="0" xfId="0" applyFont="1" applyFill="1"/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14" fontId="0" fillId="10" borderId="1" xfId="0" applyNumberFormat="1" applyFill="1" applyBorder="1" applyAlignment="1">
      <alignment horizontal="center" vertical="center"/>
    </xf>
    <xf numFmtId="14" fontId="0" fillId="11" borderId="2" xfId="0" applyNumberForma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right"/>
    </xf>
    <xf numFmtId="0" fontId="2" fillId="11" borderId="2" xfId="0" applyFont="1" applyFill="1" applyBorder="1"/>
    <xf numFmtId="0" fontId="0" fillId="7" borderId="2" xfId="0" applyFont="1" applyFill="1" applyBorder="1" applyAlignment="1">
      <alignment horizontal="right"/>
    </xf>
    <xf numFmtId="0" fontId="0" fillId="11" borderId="2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12" borderId="0" xfId="0" applyFont="1" applyFill="1"/>
    <xf numFmtId="0" fontId="8" fillId="0" borderId="2" xfId="0" applyFont="1" applyBorder="1"/>
    <xf numFmtId="0" fontId="8" fillId="11" borderId="2" xfId="0" applyFont="1" applyFill="1" applyBorder="1"/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8" fillId="0" borderId="0" xfId="0" applyFont="1"/>
    <xf numFmtId="0" fontId="2" fillId="6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/>
    <xf numFmtId="0" fontId="7" fillId="0" borderId="0" xfId="0" applyFont="1" applyBorder="1"/>
    <xf numFmtId="0" fontId="14" fillId="0" borderId="0" xfId="0" applyFont="1"/>
    <xf numFmtId="0" fontId="2" fillId="0" borderId="0" xfId="0" applyFont="1" applyFill="1" applyAlignment="1">
      <alignment horizontal="right"/>
    </xf>
    <xf numFmtId="0" fontId="8" fillId="13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9" fontId="0" fillId="0" borderId="0" xfId="1" applyFont="1"/>
    <xf numFmtId="9" fontId="1" fillId="0" borderId="0" xfId="1" applyFo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day'!$G$57:$G$68</c:f>
              <c:numCache>
                <c:formatCode>General</c:formatCode>
                <c:ptCount val="12"/>
                <c:pt idx="0">
                  <c:v>0</c:v>
                </c:pt>
                <c:pt idx="1">
                  <c:v>4.0259089607787004</c:v>
                </c:pt>
                <c:pt idx="2">
                  <c:v>6.2088462639564845</c:v>
                </c:pt>
                <c:pt idx="3">
                  <c:v>7.5866017749785293</c:v>
                </c:pt>
                <c:pt idx="4">
                  <c:v>7.9444603492699697</c:v>
                </c:pt>
                <c:pt idx="5">
                  <c:v>10.771543086172345</c:v>
                </c:pt>
                <c:pt idx="6">
                  <c:v>12.560835957629545</c:v>
                </c:pt>
                <c:pt idx="7">
                  <c:v>14.368021757801319</c:v>
                </c:pt>
                <c:pt idx="8">
                  <c:v>16.407815631262523</c:v>
                </c:pt>
                <c:pt idx="9">
                  <c:v>17.58874892642428</c:v>
                </c:pt>
                <c:pt idx="10">
                  <c:v>18.877039793873461</c:v>
                </c:pt>
                <c:pt idx="11">
                  <c:v>31.688376753507011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day'!$H$57:$H$68</c:f>
              <c:numCache>
                <c:formatCode>General</c:formatCode>
                <c:ptCount val="12"/>
                <c:pt idx="0">
                  <c:v>0</c:v>
                </c:pt>
                <c:pt idx="1">
                  <c:v>5.4036644718007478</c:v>
                </c:pt>
                <c:pt idx="2">
                  <c:v>8.3738906384196987</c:v>
                </c:pt>
                <c:pt idx="3">
                  <c:v>9.4832522187231607</c:v>
                </c:pt>
                <c:pt idx="4">
                  <c:v>9.4832522187231607</c:v>
                </c:pt>
                <c:pt idx="5">
                  <c:v>11.022044088176351</c:v>
                </c:pt>
                <c:pt idx="6">
                  <c:v>12.292442026910967</c:v>
                </c:pt>
                <c:pt idx="7">
                  <c:v>13.795448038935012</c:v>
                </c:pt>
                <c:pt idx="8">
                  <c:v>15.137417692527912</c:v>
                </c:pt>
                <c:pt idx="9">
                  <c:v>15.942599484683653</c:v>
                </c:pt>
                <c:pt idx="10">
                  <c:v>16.783567134268541</c:v>
                </c:pt>
                <c:pt idx="11">
                  <c:v>26.982536501574575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day'!$I$57:$I$68</c:f>
              <c:numCache>
                <c:formatCode>General</c:formatCode>
                <c:ptCount val="12"/>
                <c:pt idx="0">
                  <c:v>0</c:v>
                </c:pt>
                <c:pt idx="1">
                  <c:v>7.7118522759805312</c:v>
                </c:pt>
                <c:pt idx="2">
                  <c:v>10.2884340108789</c:v>
                </c:pt>
                <c:pt idx="3">
                  <c:v>10.843114801030632</c:v>
                </c:pt>
                <c:pt idx="4">
                  <c:v>10.843114801030632</c:v>
                </c:pt>
                <c:pt idx="5">
                  <c:v>11.487260234755222</c:v>
                </c:pt>
                <c:pt idx="6">
                  <c:v>13.151302605210422</c:v>
                </c:pt>
                <c:pt idx="7">
                  <c:v>15.01216719152591</c:v>
                </c:pt>
                <c:pt idx="8">
                  <c:v>16.873031777841398</c:v>
                </c:pt>
                <c:pt idx="9">
                  <c:v>18.69811050672774</c:v>
                </c:pt>
                <c:pt idx="10">
                  <c:v>20.183223590037219</c:v>
                </c:pt>
                <c:pt idx="11">
                  <c:v>31.062124248497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'3m healing'!$A$38:$A$55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healing'!$G$38:$G$55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1-48E4-BC37-488AF3DA851D}"/>
            </c:ext>
          </c:extLst>
        </c:ser>
        <c:ser>
          <c:idx val="1"/>
          <c:order val="1"/>
          <c:tx>
            <c:strRef>
              <c:f>'3m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healing'!$H$38:$H$55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F1-48E4-BC37-488AF3DA851D}"/>
            </c:ext>
          </c:extLst>
        </c:ser>
        <c:ser>
          <c:idx val="2"/>
          <c:order val="2"/>
          <c:tx>
            <c:strRef>
              <c:f>'3m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healing'!$I$38:$I$55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F1-48E4-BC37-488AF3DA8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healing'!$G$88:$G$105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C-44CE-8350-635BB0B92C49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healing'!$H$88:$H$105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5C-44CE-8350-635BB0B92C49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healing'!$I$88:$I$105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5C-44CE-8350-635BB0B9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healing'!$G$113:$G$130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0F-4C4B-8F46-D70C94D5A054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healing'!$H$113:$H$130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0F-4C4B-8F46-D70C94D5A054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healing'!$I$113:$I$130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0F-4C4B-8F46-D70C94D5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healing'!$G$57:$G$68</c:f>
              <c:numCache>
                <c:formatCode>General</c:formatCode>
                <c:ptCount val="12"/>
                <c:pt idx="0">
                  <c:v>0</c:v>
                </c:pt>
                <c:pt idx="1">
                  <c:v>1.3777555110220445</c:v>
                </c:pt>
                <c:pt idx="2">
                  <c:v>1.9145433724592047</c:v>
                </c:pt>
                <c:pt idx="3">
                  <c:v>2.6302605210420849</c:v>
                </c:pt>
                <c:pt idx="4">
                  <c:v>3.1491554537646711</c:v>
                </c:pt>
                <c:pt idx="5">
                  <c:v>4.7416261093615804</c:v>
                </c:pt>
                <c:pt idx="6">
                  <c:v>5.5110220440881754</c:v>
                </c:pt>
                <c:pt idx="7">
                  <c:v>5.9762381906670496</c:v>
                </c:pt>
                <c:pt idx="8">
                  <c:v>6.835098768966505</c:v>
                </c:pt>
                <c:pt idx="9">
                  <c:v>7.4613512739765229</c:v>
                </c:pt>
                <c:pt idx="10">
                  <c:v>8.8569997137131402</c:v>
                </c:pt>
                <c:pt idx="11">
                  <c:v>13.24076724878328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7-4D77-B36F-EE9DFE0DBCE8}"/>
            </c:ext>
          </c:extLst>
        </c:ser>
        <c:ser>
          <c:idx val="1"/>
          <c:order val="1"/>
          <c:tx>
            <c:strRef>
              <c:f>'6m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healing'!$H$57:$H$68</c:f>
              <c:numCache>
                <c:formatCode>General</c:formatCode>
                <c:ptCount val="12"/>
                <c:pt idx="0">
                  <c:v>0</c:v>
                </c:pt>
                <c:pt idx="1">
                  <c:v>2.8091898081878046</c:v>
                </c:pt>
                <c:pt idx="2">
                  <c:v>4.6342685370741483</c:v>
                </c:pt>
                <c:pt idx="3">
                  <c:v>6.6740624105353561</c:v>
                </c:pt>
                <c:pt idx="4">
                  <c:v>8.3738906384196952</c:v>
                </c:pt>
                <c:pt idx="5">
                  <c:v>11.880904666475811</c:v>
                </c:pt>
                <c:pt idx="6">
                  <c:v>14.153306613226452</c:v>
                </c:pt>
                <c:pt idx="7">
                  <c:v>16.586744918408247</c:v>
                </c:pt>
                <c:pt idx="8">
                  <c:v>20.326367019753793</c:v>
                </c:pt>
                <c:pt idx="9">
                  <c:v>23.475522473518463</c:v>
                </c:pt>
                <c:pt idx="10">
                  <c:v>29.058116232464933</c:v>
                </c:pt>
                <c:pt idx="11">
                  <c:v>44.589178356713425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7-4D77-B36F-EE9DFE0DBCE8}"/>
            </c:ext>
          </c:extLst>
        </c:ser>
        <c:ser>
          <c:idx val="2"/>
          <c:order val="2"/>
          <c:tx>
            <c:strRef>
              <c:f>'6m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healing'!$I$57:$I$68</c:f>
              <c:numCache>
                <c:formatCode>General</c:formatCode>
                <c:ptCount val="12"/>
                <c:pt idx="0">
                  <c:v>0</c:v>
                </c:pt>
                <c:pt idx="1">
                  <c:v>2.880761523046091</c:v>
                </c:pt>
                <c:pt idx="2">
                  <c:v>5.1173776123675916</c:v>
                </c:pt>
                <c:pt idx="3">
                  <c:v>6.6382765531062118</c:v>
                </c:pt>
                <c:pt idx="4">
                  <c:v>8.4096764958488404</c:v>
                </c:pt>
                <c:pt idx="5">
                  <c:v>11.80933295161752</c:v>
                </c:pt>
                <c:pt idx="6">
                  <c:v>14.74377326080733</c:v>
                </c:pt>
                <c:pt idx="7">
                  <c:v>17.195104494703692</c:v>
                </c:pt>
                <c:pt idx="8">
                  <c:v>21.578872029773834</c:v>
                </c:pt>
                <c:pt idx="9">
                  <c:v>24.853277984540512</c:v>
                </c:pt>
                <c:pt idx="10">
                  <c:v>29.755940452333235</c:v>
                </c:pt>
                <c:pt idx="11">
                  <c:v>46.575293444030912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07-4D77-B36F-EE9DFE0DB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'6m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healing'!$G$38:$G$49</c:f>
              <c:numCache>
                <c:formatCode>General</c:formatCode>
                <c:ptCount val="12"/>
                <c:pt idx="0">
                  <c:v>0</c:v>
                </c:pt>
                <c:pt idx="1">
                  <c:v>1.3240767248783241</c:v>
                </c:pt>
                <c:pt idx="2">
                  <c:v>2.3797595190380729</c:v>
                </c:pt>
                <c:pt idx="3">
                  <c:v>3.5249069567706823</c:v>
                </c:pt>
                <c:pt idx="4">
                  <c:v>5.0815917549384446</c:v>
                </c:pt>
                <c:pt idx="5">
                  <c:v>8.9822502147151422</c:v>
                </c:pt>
                <c:pt idx="6">
                  <c:v>12.578728886344114</c:v>
                </c:pt>
                <c:pt idx="7">
                  <c:v>15.853134841110787</c:v>
                </c:pt>
                <c:pt idx="8">
                  <c:v>21.113655883194962</c:v>
                </c:pt>
                <c:pt idx="9">
                  <c:v>24.996421414257085</c:v>
                </c:pt>
                <c:pt idx="10">
                  <c:v>30.579015173203548</c:v>
                </c:pt>
                <c:pt idx="11">
                  <c:v>48.525622673919266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86-4755-8A44-A39C840A0283}"/>
            </c:ext>
          </c:extLst>
        </c:ser>
        <c:ser>
          <c:idx val="1"/>
          <c:order val="1"/>
          <c:tx>
            <c:strRef>
              <c:f>'6m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healing'!$H$38:$H$49</c:f>
              <c:numCache>
                <c:formatCode>General</c:formatCode>
                <c:ptCount val="12"/>
                <c:pt idx="0">
                  <c:v>0</c:v>
                </c:pt>
                <c:pt idx="1">
                  <c:v>2.1829373031777819</c:v>
                </c:pt>
                <c:pt idx="2">
                  <c:v>4.9921271113655843</c:v>
                </c:pt>
                <c:pt idx="3">
                  <c:v>6.4951331233896337</c:v>
                </c:pt>
                <c:pt idx="4">
                  <c:v>8.1054967077011142</c:v>
                </c:pt>
                <c:pt idx="5">
                  <c:v>10.7357572287432</c:v>
                </c:pt>
                <c:pt idx="6">
                  <c:v>13.169195533924992</c:v>
                </c:pt>
                <c:pt idx="7">
                  <c:v>14.976381334096763</c:v>
                </c:pt>
                <c:pt idx="8">
                  <c:v>17.803464070999141</c:v>
                </c:pt>
                <c:pt idx="9">
                  <c:v>19.896936730604065</c:v>
                </c:pt>
                <c:pt idx="10">
                  <c:v>23.654451760664184</c:v>
                </c:pt>
                <c:pt idx="11">
                  <c:v>39.131835098768967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86-4755-8A44-A39C840A0283}"/>
            </c:ext>
          </c:extLst>
        </c:ser>
        <c:ser>
          <c:idx val="2"/>
          <c:order val="2"/>
          <c:tx>
            <c:strRef>
              <c:f>'6m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healing'!$I$38:$I$49</c:f>
              <c:numCache>
                <c:formatCode>General</c:formatCode>
                <c:ptCount val="12"/>
                <c:pt idx="0">
                  <c:v>0</c:v>
                </c:pt>
                <c:pt idx="1">
                  <c:v>0.50100200400801675</c:v>
                </c:pt>
                <c:pt idx="2">
                  <c:v>1.2882908674491846</c:v>
                </c:pt>
                <c:pt idx="3">
                  <c:v>2.1113655883194968</c:v>
                </c:pt>
                <c:pt idx="4">
                  <c:v>2.844975665616948</c:v>
                </c:pt>
                <c:pt idx="5">
                  <c:v>6.298310907529344</c:v>
                </c:pt>
                <c:pt idx="6">
                  <c:v>7.4434583452619529</c:v>
                </c:pt>
                <c:pt idx="7">
                  <c:v>9.1253936444317212</c:v>
                </c:pt>
                <c:pt idx="8">
                  <c:v>11.290438018894934</c:v>
                </c:pt>
                <c:pt idx="9">
                  <c:v>13.437589464643573</c:v>
                </c:pt>
                <c:pt idx="10">
                  <c:v>16.515173203549953</c:v>
                </c:pt>
                <c:pt idx="11">
                  <c:v>29.272831377039793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D86-4755-8A44-A39C840A0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healing'!$G$76:$G$87</c:f>
              <c:numCache>
                <c:formatCode>General</c:formatCode>
                <c:ptCount val="12"/>
                <c:pt idx="0">
                  <c:v>0</c:v>
                </c:pt>
                <c:pt idx="1">
                  <c:v>1.6461494417406246</c:v>
                </c:pt>
                <c:pt idx="2">
                  <c:v>2.5765817348983693</c:v>
                </c:pt>
                <c:pt idx="3">
                  <c:v>4.0438018894932739</c:v>
                </c:pt>
                <c:pt idx="4">
                  <c:v>5.8867735470941893</c:v>
                </c:pt>
                <c:pt idx="5">
                  <c:v>10.073718866304036</c:v>
                </c:pt>
                <c:pt idx="6">
                  <c:v>13.240767248783284</c:v>
                </c:pt>
                <c:pt idx="7">
                  <c:v>15.727884340108787</c:v>
                </c:pt>
                <c:pt idx="8">
                  <c:v>19.879043801889495</c:v>
                </c:pt>
                <c:pt idx="9">
                  <c:v>23.475522473518463</c:v>
                </c:pt>
                <c:pt idx="10">
                  <c:v>29.702261666189521</c:v>
                </c:pt>
                <c:pt idx="11">
                  <c:v>57.311050672774122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0-4D28-A8C0-FE4E19325E96}"/>
            </c:ext>
          </c:extLst>
        </c:ser>
        <c:ser>
          <c:idx val="1"/>
          <c:order val="1"/>
          <c:tx>
            <c:strRef>
              <c:f>'6m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healing'!$H$76:$H$87</c:f>
              <c:numCache>
                <c:formatCode>General</c:formatCode>
                <c:ptCount val="12"/>
                <c:pt idx="0">
                  <c:v>0</c:v>
                </c:pt>
                <c:pt idx="1">
                  <c:v>1.7356140853134847</c:v>
                </c:pt>
                <c:pt idx="2">
                  <c:v>2.8091898081878046</c:v>
                </c:pt>
                <c:pt idx="3">
                  <c:v>4.1690523904952785</c:v>
                </c:pt>
                <c:pt idx="4">
                  <c:v>5.797308903521329</c:v>
                </c:pt>
                <c:pt idx="5">
                  <c:v>8.7854279988548534</c:v>
                </c:pt>
                <c:pt idx="6">
                  <c:v>10.950472373318068</c:v>
                </c:pt>
                <c:pt idx="7">
                  <c:v>13.079730890352131</c:v>
                </c:pt>
                <c:pt idx="8">
                  <c:v>16.389922702547953</c:v>
                </c:pt>
                <c:pt idx="9">
                  <c:v>18.894932722588031</c:v>
                </c:pt>
                <c:pt idx="10">
                  <c:v>23.099770970512452</c:v>
                </c:pt>
                <c:pt idx="11">
                  <c:v>45.501717721156595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60-4D28-A8C0-FE4E19325E96}"/>
            </c:ext>
          </c:extLst>
        </c:ser>
        <c:ser>
          <c:idx val="2"/>
          <c:order val="2"/>
          <c:tx>
            <c:strRef>
              <c:f>'6m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healing'!$I$76:$I$87</c:f>
              <c:numCache>
                <c:formatCode>General</c:formatCode>
                <c:ptCount val="12"/>
                <c:pt idx="0">
                  <c:v>0</c:v>
                </c:pt>
                <c:pt idx="1">
                  <c:v>2.0934726596049238</c:v>
                </c:pt>
                <c:pt idx="2">
                  <c:v>3.9185513884912688</c:v>
                </c:pt>
                <c:pt idx="3">
                  <c:v>5.2426281133695962</c:v>
                </c:pt>
                <c:pt idx="4">
                  <c:v>7.1034926996850851</c:v>
                </c:pt>
                <c:pt idx="5">
                  <c:v>11.415688519896936</c:v>
                </c:pt>
                <c:pt idx="6">
                  <c:v>14.350128829086746</c:v>
                </c:pt>
                <c:pt idx="7">
                  <c:v>17.248783280847409</c:v>
                </c:pt>
                <c:pt idx="8">
                  <c:v>21.757801316919554</c:v>
                </c:pt>
                <c:pt idx="9">
                  <c:v>25.801603206412828</c:v>
                </c:pt>
                <c:pt idx="10">
                  <c:v>32.439879759519037</c:v>
                </c:pt>
                <c:pt idx="11">
                  <c:v>64.969224162610942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60-4D28-A8C0-FE4E1932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healing'!$G$95:$G$106</c:f>
              <c:numCache>
                <c:formatCode>General</c:formatCode>
                <c:ptCount val="12"/>
                <c:pt idx="0">
                  <c:v>0</c:v>
                </c:pt>
                <c:pt idx="1">
                  <c:v>1.8966504437446312</c:v>
                </c:pt>
                <c:pt idx="2">
                  <c:v>3.6680503864872605</c:v>
                </c:pt>
                <c:pt idx="3">
                  <c:v>5.2963068995133114</c:v>
                </c:pt>
                <c:pt idx="4">
                  <c:v>6.9424563412539388</c:v>
                </c:pt>
                <c:pt idx="5">
                  <c:v>10.198969367306042</c:v>
                </c:pt>
                <c:pt idx="6">
                  <c:v>12.936587460635559</c:v>
                </c:pt>
                <c:pt idx="7">
                  <c:v>15.262668193529919</c:v>
                </c:pt>
                <c:pt idx="8">
                  <c:v>18.662324649298601</c:v>
                </c:pt>
                <c:pt idx="9">
                  <c:v>21.668336673346694</c:v>
                </c:pt>
                <c:pt idx="10">
                  <c:v>26.445748640137413</c:v>
                </c:pt>
                <c:pt idx="11">
                  <c:v>50.332808474091031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67-4B7D-A9E7-666EF1B8F116}"/>
            </c:ext>
          </c:extLst>
        </c:ser>
        <c:ser>
          <c:idx val="1"/>
          <c:order val="1"/>
          <c:tx>
            <c:strRef>
              <c:f>'6m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healing'!$H$95:$H$106</c:f>
              <c:numCache>
                <c:formatCode>General</c:formatCode>
                <c:ptCount val="12"/>
                <c:pt idx="0">
                  <c:v>0</c:v>
                </c:pt>
                <c:pt idx="1">
                  <c:v>1.7892928714572001</c:v>
                </c:pt>
                <c:pt idx="2">
                  <c:v>4.1153736043515599</c:v>
                </c:pt>
                <c:pt idx="3">
                  <c:v>6.1014886916690516</c:v>
                </c:pt>
                <c:pt idx="4">
                  <c:v>8.2128542799885444</c:v>
                </c:pt>
                <c:pt idx="5">
                  <c:v>12.542943028914971</c:v>
                </c:pt>
                <c:pt idx="6">
                  <c:v>15.405811623246493</c:v>
                </c:pt>
                <c:pt idx="7">
                  <c:v>18.322359003721726</c:v>
                </c:pt>
                <c:pt idx="8">
                  <c:v>23.046092184368739</c:v>
                </c:pt>
                <c:pt idx="9">
                  <c:v>27.197251646149443</c:v>
                </c:pt>
                <c:pt idx="10">
                  <c:v>33.37031205267678</c:v>
                </c:pt>
                <c:pt idx="11">
                  <c:v>64.253507014028045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67-4B7D-A9E7-666EF1B8F116}"/>
            </c:ext>
          </c:extLst>
        </c:ser>
        <c:ser>
          <c:idx val="2"/>
          <c:order val="2"/>
          <c:tx>
            <c:strRef>
              <c:f>'6m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'6m healing'!$I$95:$I$106</c:f>
              <c:numCache>
                <c:formatCode>General</c:formatCode>
                <c:ptCount val="12"/>
                <c:pt idx="0">
                  <c:v>0</c:v>
                </c:pt>
                <c:pt idx="1">
                  <c:v>2.1471514457486403</c:v>
                </c:pt>
                <c:pt idx="2">
                  <c:v>3.5427998854852585</c:v>
                </c:pt>
                <c:pt idx="3">
                  <c:v>4.7416261093615804</c:v>
                </c:pt>
                <c:pt idx="4">
                  <c:v>6.3698826223876361</c:v>
                </c:pt>
                <c:pt idx="5">
                  <c:v>9.7695390781563169</c:v>
                </c:pt>
                <c:pt idx="6">
                  <c:v>12.310334955625539</c:v>
                </c:pt>
                <c:pt idx="7">
                  <c:v>14.54695104494704</c:v>
                </c:pt>
                <c:pt idx="8">
                  <c:v>17.982393358144861</c:v>
                </c:pt>
                <c:pt idx="9">
                  <c:v>21.256799312911539</c:v>
                </c:pt>
                <c:pt idx="10">
                  <c:v>26.248926424277123</c:v>
                </c:pt>
                <c:pt idx="11">
                  <c:v>52.211565989121098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67-4B7D-A9E7-666EF1B8F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328502914077718E-2"/>
          <c:y val="7.107822732580063E-2"/>
          <c:w val="0.88873521458208615"/>
          <c:h val="0.848077984568469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'Cracking day'!$G$37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day'!$G$38:$G$49</c:f>
              <c:numCache>
                <c:formatCode>General</c:formatCode>
                <c:ptCount val="12"/>
                <c:pt idx="0">
                  <c:v>0</c:v>
                </c:pt>
                <c:pt idx="1">
                  <c:v>8.4633552819924258</c:v>
                </c:pt>
                <c:pt idx="2">
                  <c:v>9.644288577154569</c:v>
                </c:pt>
                <c:pt idx="3">
                  <c:v>9.644288577154569</c:v>
                </c:pt>
                <c:pt idx="4">
                  <c:v>9.644288577154569</c:v>
                </c:pt>
                <c:pt idx="5">
                  <c:v>11.916690523904693</c:v>
                </c:pt>
                <c:pt idx="6">
                  <c:v>13.616518751789032</c:v>
                </c:pt>
                <c:pt idx="7">
                  <c:v>15.065845977669754</c:v>
                </c:pt>
                <c:pt idx="8">
                  <c:v>17.195104494703433</c:v>
                </c:pt>
                <c:pt idx="9">
                  <c:v>18.537074148296334</c:v>
                </c:pt>
                <c:pt idx="10">
                  <c:v>20.308474091039223</c:v>
                </c:pt>
                <c:pt idx="11">
                  <c:v>32.493558545662495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day'!$H$38:$H$49</c:f>
              <c:numCache>
                <c:formatCode>General</c:formatCode>
                <c:ptCount val="12"/>
                <c:pt idx="0">
                  <c:v>0</c:v>
                </c:pt>
                <c:pt idx="1">
                  <c:v>8.6422845691381465</c:v>
                </c:pt>
                <c:pt idx="2">
                  <c:v>9.9663612940167354</c:v>
                </c:pt>
                <c:pt idx="3">
                  <c:v>9.9663612940167354</c:v>
                </c:pt>
                <c:pt idx="4">
                  <c:v>9.9663612940167354</c:v>
                </c:pt>
                <c:pt idx="5">
                  <c:v>9.9663612940167354</c:v>
                </c:pt>
                <c:pt idx="6">
                  <c:v>10.717864300028889</c:v>
                </c:pt>
                <c:pt idx="7">
                  <c:v>11.970369310048929</c:v>
                </c:pt>
                <c:pt idx="8">
                  <c:v>13.580732894360409</c:v>
                </c:pt>
                <c:pt idx="9">
                  <c:v>14.22487832808474</c:v>
                </c:pt>
                <c:pt idx="10">
                  <c:v>14.940595476667621</c:v>
                </c:pt>
                <c:pt idx="11">
                  <c:v>24.566991125107226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day'!$I$38:$I$49</c:f>
              <c:numCache>
                <c:formatCode>General</c:formatCode>
                <c:ptCount val="12"/>
                <c:pt idx="0">
                  <c:v>0</c:v>
                </c:pt>
                <c:pt idx="1">
                  <c:v>3.3996564557686804</c:v>
                </c:pt>
                <c:pt idx="2">
                  <c:v>5.1710563985109177</c:v>
                </c:pt>
                <c:pt idx="3">
                  <c:v>5.1710563985109177</c:v>
                </c:pt>
                <c:pt idx="4">
                  <c:v>8.1770684225588841</c:v>
                </c:pt>
                <c:pt idx="5">
                  <c:v>9.7337532207267774</c:v>
                </c:pt>
                <c:pt idx="6">
                  <c:v>10.753650157457512</c:v>
                </c:pt>
                <c:pt idx="7">
                  <c:v>11.898797595190381</c:v>
                </c:pt>
                <c:pt idx="8">
                  <c:v>13.77755511022044</c:v>
                </c:pt>
                <c:pt idx="9">
                  <c:v>14.600629831090492</c:v>
                </c:pt>
                <c:pt idx="10">
                  <c:v>14.958488405381933</c:v>
                </c:pt>
                <c:pt idx="11">
                  <c:v>24.996421414256567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day'!$G$76:$G$87</c:f>
              <c:numCache>
                <c:formatCode>General</c:formatCode>
                <c:ptCount val="12"/>
                <c:pt idx="0">
                  <c:v>0</c:v>
                </c:pt>
                <c:pt idx="1">
                  <c:v>3.9543372459204162</c:v>
                </c:pt>
                <c:pt idx="2">
                  <c:v>7.1571714858288003</c:v>
                </c:pt>
                <c:pt idx="3">
                  <c:v>8.2128542799885498</c:v>
                </c:pt>
                <c:pt idx="4">
                  <c:v>8.9643572860005758</c:v>
                </c:pt>
                <c:pt idx="5">
                  <c:v>11.326223876324079</c:v>
                </c:pt>
                <c:pt idx="6">
                  <c:v>13.02605210420842</c:v>
                </c:pt>
                <c:pt idx="7">
                  <c:v>15.584740910392217</c:v>
                </c:pt>
                <c:pt idx="8">
                  <c:v>17.567277411966792</c:v>
                </c:pt>
                <c:pt idx="9">
                  <c:v>18.769682221586034</c:v>
                </c:pt>
                <c:pt idx="10">
                  <c:v>19.914829659318638</c:v>
                </c:pt>
                <c:pt idx="11">
                  <c:v>33.423990838820501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6-455F-871C-F9FE4808BA21}"/>
            </c:ext>
          </c:extLst>
        </c:ser>
        <c:ser>
          <c:idx val="1"/>
          <c:order val="1"/>
          <c:tx>
            <c:strRef>
              <c:f>'Cracking day'!$H$56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day'!$H$76:$H$87</c:f>
              <c:numCache>
                <c:formatCode>General</c:formatCode>
                <c:ptCount val="12"/>
                <c:pt idx="0">
                  <c:v>0</c:v>
                </c:pt>
                <c:pt idx="1">
                  <c:v>6.6740624105353588</c:v>
                </c:pt>
                <c:pt idx="2">
                  <c:v>7.9265674205553989</c:v>
                </c:pt>
                <c:pt idx="3">
                  <c:v>7.9265674205553989</c:v>
                </c:pt>
                <c:pt idx="4">
                  <c:v>9.2864300028628701</c:v>
                </c:pt>
                <c:pt idx="5">
                  <c:v>12.077726882336101</c:v>
                </c:pt>
                <c:pt idx="6">
                  <c:v>12.990266246779273</c:v>
                </c:pt>
                <c:pt idx="7">
                  <c:v>13.58073289436015</c:v>
                </c:pt>
                <c:pt idx="8">
                  <c:v>15.119524763813342</c:v>
                </c:pt>
                <c:pt idx="9">
                  <c:v>16.60463784712282</c:v>
                </c:pt>
                <c:pt idx="10">
                  <c:v>18.107643859146862</c:v>
                </c:pt>
                <c:pt idx="11">
                  <c:v>29.952762668193525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C36-455F-871C-F9FE4808BA21}"/>
            </c:ext>
          </c:extLst>
        </c:ser>
        <c:ser>
          <c:idx val="2"/>
          <c:order val="2"/>
          <c:tx>
            <c:strRef>
              <c:f>'Cracking day'!$I$56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day'!$I$76:$I$87</c:f>
              <c:numCache>
                <c:formatCode>General</c:formatCode>
                <c:ptCount val="12"/>
                <c:pt idx="0">
                  <c:v>0</c:v>
                </c:pt>
                <c:pt idx="1">
                  <c:v>4.4016604637847117</c:v>
                </c:pt>
                <c:pt idx="2">
                  <c:v>5.6004866876610384</c:v>
                </c:pt>
                <c:pt idx="3">
                  <c:v>6.6024906956770693</c:v>
                </c:pt>
                <c:pt idx="4">
                  <c:v>7.8192098482679677</c:v>
                </c:pt>
                <c:pt idx="5">
                  <c:v>9.1075007157171495</c:v>
                </c:pt>
                <c:pt idx="6">
                  <c:v>10.7357572287432</c:v>
                </c:pt>
                <c:pt idx="7">
                  <c:v>11.98468365302033</c:v>
                </c:pt>
                <c:pt idx="8">
                  <c:v>14.529058116232468</c:v>
                </c:pt>
                <c:pt idx="9">
                  <c:v>15.674205553965072</c:v>
                </c:pt>
                <c:pt idx="10">
                  <c:v>16.980389350128831</c:v>
                </c:pt>
                <c:pt idx="11">
                  <c:v>31.097910105926136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36-455F-871C-F9FE4808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day'!$G$95:$G$106</c:f>
              <c:numCache>
                <c:formatCode>General</c:formatCode>
                <c:ptCount val="12"/>
                <c:pt idx="0">
                  <c:v>0</c:v>
                </c:pt>
                <c:pt idx="1">
                  <c:v>6.477240194675062</c:v>
                </c:pt>
                <c:pt idx="2">
                  <c:v>6.6740624105353534</c:v>
                </c:pt>
                <c:pt idx="3">
                  <c:v>7.5365015745777226</c:v>
                </c:pt>
                <c:pt idx="4">
                  <c:v>7.5866017749785248</c:v>
                </c:pt>
                <c:pt idx="5">
                  <c:v>8.3023189235614048</c:v>
                </c:pt>
                <c:pt idx="6">
                  <c:v>9.590609791010591</c:v>
                </c:pt>
                <c:pt idx="7">
                  <c:v>10.753650157457772</c:v>
                </c:pt>
                <c:pt idx="8">
                  <c:v>12.328227884340105</c:v>
                </c:pt>
                <c:pt idx="9">
                  <c:v>13.688090466647582</c:v>
                </c:pt>
                <c:pt idx="10">
                  <c:v>15.047953048955051</c:v>
                </c:pt>
                <c:pt idx="11">
                  <c:v>26.177354709418839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DC-4D4F-84CD-14CB21F0B759}"/>
            </c:ext>
          </c:extLst>
        </c:ser>
        <c:ser>
          <c:idx val="1"/>
          <c:order val="1"/>
          <c:tx>
            <c:strRef>
              <c:f>'Cracking day'!$H$56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day'!$H$95:$H$106</c:f>
              <c:numCache>
                <c:formatCode>General</c:formatCode>
                <c:ptCount val="12"/>
                <c:pt idx="0">
                  <c:v>0</c:v>
                </c:pt>
                <c:pt idx="1">
                  <c:v>8.6601774978528443</c:v>
                </c:pt>
                <c:pt idx="2">
                  <c:v>9.9484683653020323</c:v>
                </c:pt>
                <c:pt idx="3">
                  <c:v>11.773547094188379</c:v>
                </c:pt>
                <c:pt idx="4">
                  <c:v>11.991840824506152</c:v>
                </c:pt>
                <c:pt idx="5">
                  <c:v>13.02605210420842</c:v>
                </c:pt>
                <c:pt idx="6">
                  <c:v>14.99427426281134</c:v>
                </c:pt>
                <c:pt idx="7">
                  <c:v>17.141425708559979</c:v>
                </c:pt>
                <c:pt idx="8">
                  <c:v>20.397938734612083</c:v>
                </c:pt>
                <c:pt idx="9">
                  <c:v>22.258803320927566</c:v>
                </c:pt>
                <c:pt idx="10">
                  <c:v>24.101774978528482</c:v>
                </c:pt>
                <c:pt idx="11">
                  <c:v>43.891354136845123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DC-4D4F-84CD-14CB21F0B759}"/>
            </c:ext>
          </c:extLst>
        </c:ser>
        <c:ser>
          <c:idx val="2"/>
          <c:order val="2"/>
          <c:tx>
            <c:strRef>
              <c:f>'Cracking day'!$I$56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4.9125689138508104</c:v>
                </c:pt>
              </c:numCache>
            </c:numRef>
          </c:xVal>
          <c:yVal>
            <c:numRef>
              <c:f>'Cracking day'!$I$95:$I$106</c:f>
              <c:numCache>
                <c:formatCode>General</c:formatCode>
                <c:ptCount val="12"/>
                <c:pt idx="0">
                  <c:v>0</c:v>
                </c:pt>
                <c:pt idx="1">
                  <c:v>8.552819925565414</c:v>
                </c:pt>
                <c:pt idx="2">
                  <c:v>11.290438018894932</c:v>
                </c:pt>
                <c:pt idx="3">
                  <c:v>11.397795591182362</c:v>
                </c:pt>
                <c:pt idx="4">
                  <c:v>12.131405668479815</c:v>
                </c:pt>
                <c:pt idx="5">
                  <c:v>13.992270254795308</c:v>
                </c:pt>
                <c:pt idx="6">
                  <c:v>14.747351846550242</c:v>
                </c:pt>
                <c:pt idx="7">
                  <c:v>15.513169195533928</c:v>
                </c:pt>
                <c:pt idx="8">
                  <c:v>16.139421700543949</c:v>
                </c:pt>
                <c:pt idx="9">
                  <c:v>17.338247924420269</c:v>
                </c:pt>
                <c:pt idx="10">
                  <c:v>18.089750930432292</c:v>
                </c:pt>
                <c:pt idx="11">
                  <c:v>32.940881763527052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DC-4D4F-84CD-14CB21F0B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healing'!$G$57:$G$68</c:f>
              <c:numCache>
                <c:formatCode>General</c:formatCode>
                <c:ptCount val="12"/>
                <c:pt idx="0">
                  <c:v>0</c:v>
                </c:pt>
                <c:pt idx="1">
                  <c:v>1.0914686515888936</c:v>
                </c:pt>
                <c:pt idx="2">
                  <c:v>2.3081878041797892</c:v>
                </c:pt>
                <c:pt idx="3">
                  <c:v>3.2744059547666757</c:v>
                </c:pt>
                <c:pt idx="4">
                  <c:v>4.5269109647867154</c:v>
                </c:pt>
                <c:pt idx="5">
                  <c:v>6.2088462639564845</c:v>
                </c:pt>
                <c:pt idx="6">
                  <c:v>6.7993129115373607</c:v>
                </c:pt>
                <c:pt idx="7">
                  <c:v>7.4255654165473803</c:v>
                </c:pt>
                <c:pt idx="8">
                  <c:v>8.0876037789865443</c:v>
                </c:pt>
                <c:pt idx="9">
                  <c:v>9.5548239335814493</c:v>
                </c:pt>
                <c:pt idx="10">
                  <c:v>10.002147151445749</c:v>
                </c:pt>
                <c:pt idx="11">
                  <c:v>15.370025765817347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D9-4CDD-B344-EA47FFE881ED}"/>
            </c:ext>
          </c:extLst>
        </c:ser>
        <c:ser>
          <c:idx val="1"/>
          <c:order val="1"/>
          <c:tx>
            <c:strRef>
              <c:f>'28d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healing'!$H$57:$H$68</c:f>
              <c:numCache>
                <c:formatCode>General</c:formatCode>
                <c:ptCount val="12"/>
                <c:pt idx="0">
                  <c:v>0</c:v>
                </c:pt>
                <c:pt idx="1">
                  <c:v>1.6998282278843402</c:v>
                </c:pt>
                <c:pt idx="2">
                  <c:v>3.0417978814772404</c:v>
                </c:pt>
                <c:pt idx="3">
                  <c:v>3.9543372459204114</c:v>
                </c:pt>
                <c:pt idx="4">
                  <c:v>5.6183796163756066</c:v>
                </c:pt>
                <c:pt idx="5">
                  <c:v>7.2466361294016579</c:v>
                </c:pt>
                <c:pt idx="6">
                  <c:v>0.554680790151731</c:v>
                </c:pt>
                <c:pt idx="7">
                  <c:v>8.4812482107071272</c:v>
                </c:pt>
                <c:pt idx="8">
                  <c:v>9.4832522187231589</c:v>
                </c:pt>
                <c:pt idx="9">
                  <c:v>10.145290581162325</c:v>
                </c:pt>
                <c:pt idx="10">
                  <c:v>11.147294589178356</c:v>
                </c:pt>
                <c:pt idx="11">
                  <c:v>15.531062124248496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D9-4CDD-B344-EA47FFE881ED}"/>
            </c:ext>
          </c:extLst>
        </c:ser>
        <c:ser>
          <c:idx val="2"/>
          <c:order val="2"/>
          <c:tx>
            <c:strRef>
              <c:f>'28d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healing'!$A$57:$A$68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healing'!$I$57:$I$68</c:f>
              <c:numCache>
                <c:formatCode>General</c:formatCode>
                <c:ptCount val="12"/>
                <c:pt idx="0">
                  <c:v>0</c:v>
                </c:pt>
                <c:pt idx="1">
                  <c:v>1.2167191525908931</c:v>
                </c:pt>
                <c:pt idx="2">
                  <c:v>2.4871170913255041</c:v>
                </c:pt>
                <c:pt idx="3">
                  <c:v>3.7575150300601203</c:v>
                </c:pt>
                <c:pt idx="4">
                  <c:v>4.5984826796450022</c:v>
                </c:pt>
                <c:pt idx="5">
                  <c:v>6.6024906956770639</c:v>
                </c:pt>
                <c:pt idx="6">
                  <c:v>7.0140280561122221</c:v>
                </c:pt>
                <c:pt idx="7">
                  <c:v>7.6223876324076718</c:v>
                </c:pt>
                <c:pt idx="8">
                  <c:v>8.1054967077011142</c:v>
                </c:pt>
                <c:pt idx="9">
                  <c:v>9.1075007157171441</c:v>
                </c:pt>
                <c:pt idx="10">
                  <c:v>9.9126825078728853</c:v>
                </c:pt>
                <c:pt idx="11">
                  <c:v>14.439593472659602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D9-4CDD-B344-EA47FFE88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'28d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healing'!$G$38:$G$49</c:f>
              <c:numCache>
                <c:formatCode>General</c:formatCode>
                <c:ptCount val="12"/>
                <c:pt idx="0">
                  <c:v>0</c:v>
                </c:pt>
                <c:pt idx="1">
                  <c:v>0.66203836243916203</c:v>
                </c:pt>
                <c:pt idx="2">
                  <c:v>2.4155453764672203</c:v>
                </c:pt>
                <c:pt idx="3">
                  <c:v>3.7396221013455442</c:v>
                </c:pt>
                <c:pt idx="4">
                  <c:v>4.65216146578872</c:v>
                </c:pt>
                <c:pt idx="5">
                  <c:v>5.6720584025193226</c:v>
                </c:pt>
                <c:pt idx="6">
                  <c:v>7.0855997709705116</c:v>
                </c:pt>
                <c:pt idx="7">
                  <c:v>7.9623532779845405</c:v>
                </c:pt>
                <c:pt idx="8">
                  <c:v>9.0717148582880025</c:v>
                </c:pt>
                <c:pt idx="9">
                  <c:v>10.234755224735183</c:v>
                </c:pt>
                <c:pt idx="10">
                  <c:v>9.9663612940166022</c:v>
                </c:pt>
                <c:pt idx="11">
                  <c:v>14.654308617234465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1D0-8D76-575085F76C53}"/>
            </c:ext>
          </c:extLst>
        </c:ser>
        <c:ser>
          <c:idx val="1"/>
          <c:order val="1"/>
          <c:tx>
            <c:strRef>
              <c:f>'28d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healing'!$H$38:$H$49</c:f>
              <c:numCache>
                <c:formatCode>General</c:formatCode>
                <c:ptCount val="12"/>
                <c:pt idx="0">
                  <c:v>0</c:v>
                </c:pt>
                <c:pt idx="1">
                  <c:v>1.8250787288863421</c:v>
                </c:pt>
                <c:pt idx="2">
                  <c:v>4.2764099627827097</c:v>
                </c:pt>
                <c:pt idx="3">
                  <c:v>6.9603492699685097</c:v>
                </c:pt>
                <c:pt idx="4">
                  <c:v>7.4613512739765229</c:v>
                </c:pt>
                <c:pt idx="5">
                  <c:v>7.9981391354136822</c:v>
                </c:pt>
                <c:pt idx="6">
                  <c:v>9.0538219295734308</c:v>
                </c:pt>
                <c:pt idx="7">
                  <c:v>9.5190380761523024</c:v>
                </c:pt>
                <c:pt idx="8">
                  <c:v>9.697967363298023</c:v>
                </c:pt>
                <c:pt idx="9">
                  <c:v>10.521042084168334</c:v>
                </c:pt>
                <c:pt idx="10">
                  <c:v>11.129401660463783</c:v>
                </c:pt>
                <c:pt idx="11">
                  <c:v>16.032064128256511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1D0-8D76-575085F76C53}"/>
            </c:ext>
          </c:extLst>
        </c:ser>
        <c:ser>
          <c:idx val="2"/>
          <c:order val="2"/>
          <c:tx>
            <c:strRef>
              <c:f>'28d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healing'!$A$38:$A$49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healing'!$I$38:$I$49</c:f>
              <c:numCache>
                <c:formatCode>General</c:formatCode>
                <c:ptCount val="12"/>
                <c:pt idx="0">
                  <c:v>0</c:v>
                </c:pt>
                <c:pt idx="1">
                  <c:v>1.2346120813054691</c:v>
                </c:pt>
                <c:pt idx="2">
                  <c:v>2.2366160893215001</c:v>
                </c:pt>
                <c:pt idx="3">
                  <c:v>4.3479816776409983</c:v>
                </c:pt>
                <c:pt idx="4">
                  <c:v>4.9563412539364471</c:v>
                </c:pt>
                <c:pt idx="5">
                  <c:v>5.8152018322359007</c:v>
                </c:pt>
                <c:pt idx="6">
                  <c:v>6.3698826223876361</c:v>
                </c:pt>
                <c:pt idx="7">
                  <c:v>6.9066704838247963</c:v>
                </c:pt>
                <c:pt idx="8">
                  <c:v>7.9086744918408272</c:v>
                </c:pt>
                <c:pt idx="9">
                  <c:v>8.7675350701402799</c:v>
                </c:pt>
                <c:pt idx="10">
                  <c:v>9.5906097910105963</c:v>
                </c:pt>
                <c:pt idx="11">
                  <c:v>14.22487832808474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524-41D0-8D76-575085F76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healing'!$G$76:$G$87</c:f>
              <c:numCache>
                <c:formatCode>General</c:formatCode>
                <c:ptCount val="12"/>
                <c:pt idx="0">
                  <c:v>0</c:v>
                </c:pt>
                <c:pt idx="1">
                  <c:v>0.84096764958488202</c:v>
                </c:pt>
                <c:pt idx="2">
                  <c:v>2.576581734898364</c:v>
                </c:pt>
                <c:pt idx="3">
                  <c:v>3.31019181219582</c:v>
                </c:pt>
                <c:pt idx="4">
                  <c:v>4.1511594617807024</c:v>
                </c:pt>
                <c:pt idx="5">
                  <c:v>4.8310907529344407</c:v>
                </c:pt>
                <c:pt idx="6">
                  <c:v>5.7973089035213246</c:v>
                </c:pt>
                <c:pt idx="7">
                  <c:v>6.4056684798167733</c:v>
                </c:pt>
                <c:pt idx="8">
                  <c:v>7.4613512739765229</c:v>
                </c:pt>
                <c:pt idx="9">
                  <c:v>8.3559977097051217</c:v>
                </c:pt>
                <c:pt idx="10">
                  <c:v>9.6621815058688814</c:v>
                </c:pt>
                <c:pt idx="11">
                  <c:v>15.030060120240481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70-4510-82DE-BBBDE472A67F}"/>
            </c:ext>
          </c:extLst>
        </c:ser>
        <c:ser>
          <c:idx val="1"/>
          <c:order val="1"/>
          <c:tx>
            <c:strRef>
              <c:f>'28d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healing'!$H$76:$H$87</c:f>
              <c:numCache>
                <c:formatCode>General</c:formatCode>
                <c:ptCount val="12"/>
                <c:pt idx="0">
                  <c:v>0</c:v>
                </c:pt>
                <c:pt idx="1">
                  <c:v>1.288290867449182</c:v>
                </c:pt>
                <c:pt idx="2">
                  <c:v>2.451331233896362</c:v>
                </c:pt>
                <c:pt idx="3">
                  <c:v>3.1670483824792424</c:v>
                </c:pt>
                <c:pt idx="4">
                  <c:v>3.2922988834812443</c:v>
                </c:pt>
                <c:pt idx="5">
                  <c:v>4.65216146578872</c:v>
                </c:pt>
                <c:pt idx="6">
                  <c:v>5.7257371886630404</c:v>
                </c:pt>
                <c:pt idx="7">
                  <c:v>6.190953335241911</c:v>
                </c:pt>
                <c:pt idx="8">
                  <c:v>7.6939593472659604</c:v>
                </c:pt>
                <c:pt idx="9">
                  <c:v>8.3559977097051217</c:v>
                </c:pt>
                <c:pt idx="10">
                  <c:v>8.3559977097051217</c:v>
                </c:pt>
                <c:pt idx="11">
                  <c:v>15.459490409390204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70-4510-82DE-BBBDE472A67F}"/>
            </c:ext>
          </c:extLst>
        </c:ser>
        <c:ser>
          <c:idx val="2"/>
          <c:order val="2"/>
          <c:tx>
            <c:strRef>
              <c:f>'28d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healing'!$A$76:$A$87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healing'!$I$76:$I$87</c:f>
              <c:numCache>
                <c:formatCode>General</c:formatCode>
                <c:ptCount val="12"/>
                <c:pt idx="0">
                  <c:v>0</c:v>
                </c:pt>
                <c:pt idx="1">
                  <c:v>1.5030060120240492</c:v>
                </c:pt>
                <c:pt idx="2">
                  <c:v>2.9523332379043801</c:v>
                </c:pt>
                <c:pt idx="3">
                  <c:v>4.0795877469224182</c:v>
                </c:pt>
                <c:pt idx="4">
                  <c:v>4.9205553965073001</c:v>
                </c:pt>
                <c:pt idx="5">
                  <c:v>5.9046664758087601</c:v>
                </c:pt>
                <c:pt idx="6">
                  <c:v>7.0140280561122275</c:v>
                </c:pt>
                <c:pt idx="7">
                  <c:v>7.7834239908388207</c:v>
                </c:pt>
                <c:pt idx="8">
                  <c:v>9.1432865731462964</c:v>
                </c:pt>
                <c:pt idx="9">
                  <c:v>9.9305754365874606</c:v>
                </c:pt>
                <c:pt idx="10">
                  <c:v>9.9305754365874606</c:v>
                </c:pt>
                <c:pt idx="11">
                  <c:v>17.338247924420276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0-4510-82DE-BBBDE472A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healing'!$G$56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healing'!$G$95:$G$106</c:f>
              <c:numCache>
                <c:formatCode>General</c:formatCode>
                <c:ptCount val="12"/>
                <c:pt idx="0">
                  <c:v>0</c:v>
                </c:pt>
                <c:pt idx="1">
                  <c:v>1.16304036644718</c:v>
                </c:pt>
                <c:pt idx="2">
                  <c:v>2.5407958774692241</c:v>
                </c:pt>
                <c:pt idx="3">
                  <c:v>3.8111938162038363</c:v>
                </c:pt>
                <c:pt idx="4">
                  <c:v>4.3658746063555682</c:v>
                </c:pt>
                <c:pt idx="5">
                  <c:v>5.475236186659032</c:v>
                </c:pt>
                <c:pt idx="6">
                  <c:v>5.9762381906670496</c:v>
                </c:pt>
                <c:pt idx="7">
                  <c:v>6.6024906956770693</c:v>
                </c:pt>
                <c:pt idx="8">
                  <c:v>7.1929573432579446</c:v>
                </c:pt>
                <c:pt idx="9">
                  <c:v>8.2307472087031197</c:v>
                </c:pt>
                <c:pt idx="10">
                  <c:v>8.8748926424277119</c:v>
                </c:pt>
                <c:pt idx="11">
                  <c:v>15.262668193529917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00-44D3-AB26-571FEF815093}"/>
            </c:ext>
          </c:extLst>
        </c:ser>
        <c:ser>
          <c:idx val="1"/>
          <c:order val="1"/>
          <c:tx>
            <c:strRef>
              <c:f>'28d healing'!$H$56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healing'!$H$95:$H$106</c:f>
              <c:numCache>
                <c:formatCode>General</c:formatCode>
                <c:ptCount val="12"/>
                <c:pt idx="0">
                  <c:v>0</c:v>
                </c:pt>
                <c:pt idx="1">
                  <c:v>1.3240767248783265</c:v>
                </c:pt>
                <c:pt idx="2">
                  <c:v>2.3439736616089313</c:v>
                </c:pt>
                <c:pt idx="3">
                  <c:v>4.0438018894932712</c:v>
                </c:pt>
                <c:pt idx="4">
                  <c:v>5.7794159748067555</c:v>
                </c:pt>
                <c:pt idx="5">
                  <c:v>7.9802462066991113</c:v>
                </c:pt>
                <c:pt idx="6">
                  <c:v>10.878900658459775</c:v>
                </c:pt>
                <c:pt idx="7">
                  <c:v>10.234755224735185</c:v>
                </c:pt>
                <c:pt idx="8">
                  <c:v>11.916690523904954</c:v>
                </c:pt>
                <c:pt idx="9">
                  <c:v>13.026052104208416</c:v>
                </c:pt>
                <c:pt idx="10">
                  <c:v>13.992270254795306</c:v>
                </c:pt>
                <c:pt idx="11">
                  <c:v>19.395934726596046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00-44D3-AB26-571FEF815093}"/>
            </c:ext>
          </c:extLst>
        </c:ser>
        <c:ser>
          <c:idx val="2"/>
          <c:order val="2"/>
          <c:tx>
            <c:strRef>
              <c:f>'28d healing'!$I$56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healing'!$A$95:$A$106</c:f>
              <c:numCache>
                <c:formatCode>General</c:formatCode>
                <c:ptCount val="12"/>
                <c:pt idx="0">
                  <c:v>0</c:v>
                </c:pt>
                <c:pt idx="1">
                  <c:v>0.28867513459481287</c:v>
                </c:pt>
                <c:pt idx="2">
                  <c:v>0.40824829046386302</c:v>
                </c:pt>
                <c:pt idx="3">
                  <c:v>0.57735026918962573</c:v>
                </c:pt>
                <c:pt idx="4">
                  <c:v>0.70710678118654757</c:v>
                </c:pt>
                <c:pt idx="5">
                  <c:v>1</c:v>
                </c:pt>
                <c:pt idx="6">
                  <c:v>1.2247448713915889</c:v>
                </c:pt>
                <c:pt idx="7">
                  <c:v>1.4142135623730951</c:v>
                </c:pt>
                <c:pt idx="8">
                  <c:v>1.7320508075688772</c:v>
                </c:pt>
                <c:pt idx="9">
                  <c:v>2</c:v>
                </c:pt>
                <c:pt idx="10">
                  <c:v>2.4494897427831779</c:v>
                </c:pt>
                <c:pt idx="11">
                  <c:v>4.8989794855663558</c:v>
                </c:pt>
              </c:numCache>
            </c:numRef>
          </c:xVal>
          <c:yVal>
            <c:numRef>
              <c:f>'28d healing'!$I$95:$I$106</c:f>
              <c:numCache>
                <c:formatCode>General</c:formatCode>
                <c:ptCount val="12"/>
                <c:pt idx="0">
                  <c:v>0</c:v>
                </c:pt>
                <c:pt idx="1">
                  <c:v>2.0219009447466356</c:v>
                </c:pt>
                <c:pt idx="2">
                  <c:v>2.9881190953335248</c:v>
                </c:pt>
                <c:pt idx="3">
                  <c:v>3.6322645290581157</c:v>
                </c:pt>
                <c:pt idx="4">
                  <c:v>5.850987689665045</c:v>
                </c:pt>
                <c:pt idx="5">
                  <c:v>6.8708846263956493</c:v>
                </c:pt>
                <c:pt idx="6">
                  <c:v>7.6044947036931001</c:v>
                </c:pt>
                <c:pt idx="7">
                  <c:v>8.7854279988548516</c:v>
                </c:pt>
                <c:pt idx="8">
                  <c:v>9.8590037217291719</c:v>
                </c:pt>
                <c:pt idx="9">
                  <c:v>10.503149155453762</c:v>
                </c:pt>
                <c:pt idx="10">
                  <c:v>10.968365302032639</c:v>
                </c:pt>
                <c:pt idx="11">
                  <c:v>16.74778127683939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B00-44D3-AB26-571FEF81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healing'!$G$63:$G$80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4B-44B8-9103-FDE6E3C7F634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healing'!$H$63:$H$80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4B-44B8-9103-FDE6E3C7F634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numCache>
            </c:numRef>
          </c:xVal>
          <c:yVal>
            <c:numRef>
              <c:f>'3m healing'!$I$63:$I$80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4B-44B8-9103-FDE6E3C7F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268968</xdr:colOff>
      <xdr:row>54</xdr:row>
      <xdr:rowOff>160224</xdr:rowOff>
    </xdr:from>
    <xdr:to>
      <xdr:col>22</xdr:col>
      <xdr:colOff>421331</xdr:colOff>
      <xdr:row>70</xdr:row>
      <xdr:rowOff>159164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238126</xdr:colOff>
      <xdr:row>33</xdr:row>
      <xdr:rowOff>0</xdr:rowOff>
    </xdr:from>
    <xdr:to>
      <xdr:col>21</xdr:col>
      <xdr:colOff>372005</xdr:colOff>
      <xdr:row>49</xdr:row>
      <xdr:rowOff>1322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449261</xdr:colOff>
      <xdr:row>73</xdr:row>
      <xdr:rowOff>44449</xdr:rowOff>
    </xdr:from>
    <xdr:to>
      <xdr:col>23</xdr:col>
      <xdr:colOff>601625</xdr:colOff>
      <xdr:row>89</xdr:row>
      <xdr:rowOff>32277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86FD4E-2504-4B3D-964F-55A74276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190501</xdr:colOff>
      <xdr:row>92</xdr:row>
      <xdr:rowOff>24606</xdr:rowOff>
    </xdr:from>
    <xdr:to>
      <xdr:col>24</xdr:col>
      <xdr:colOff>315083</xdr:colOff>
      <xdr:row>108</xdr:row>
      <xdr:rowOff>17196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177C107-57AE-432E-A59C-6C0E4585E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281502</xdr:colOff>
      <xdr:row>54</xdr:row>
      <xdr:rowOff>81893</xdr:rowOff>
    </xdr:from>
    <xdr:to>
      <xdr:col>20</xdr:col>
      <xdr:colOff>434492</xdr:colOff>
      <xdr:row>70</xdr:row>
      <xdr:rowOff>80833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6F318-9625-4C6D-8F00-1C70503B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51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6BE0220-4421-48F0-A4BE-AAE3DA9B5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72</xdr:row>
      <xdr:rowOff>111125</xdr:rowOff>
    </xdr:from>
    <xdr:to>
      <xdr:col>19</xdr:col>
      <xdr:colOff>108707</xdr:colOff>
      <xdr:row>88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BD21A68-9D5B-4AFE-AE41-967A6BAD8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421105</xdr:colOff>
      <xdr:row>93</xdr:row>
      <xdr:rowOff>84137</xdr:rowOff>
    </xdr:from>
    <xdr:to>
      <xdr:col>21</xdr:col>
      <xdr:colOff>545688</xdr:colOff>
      <xdr:row>109</xdr:row>
      <xdr:rowOff>76727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E7071D-B866-4F78-A3B6-4C08EEB9F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60</xdr:row>
      <xdr:rowOff>167368</xdr:rowOff>
    </xdr:from>
    <xdr:to>
      <xdr:col>19</xdr:col>
      <xdr:colOff>123675</xdr:colOff>
      <xdr:row>82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03799-FC76-4723-815A-E0687F87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57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5659EDA-60C6-4BDA-BF56-F781C92DF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84</xdr:row>
      <xdr:rowOff>111125</xdr:rowOff>
    </xdr:from>
    <xdr:to>
      <xdr:col>19</xdr:col>
      <xdr:colOff>108707</xdr:colOff>
      <xdr:row>106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CEF151-CD9F-4A50-B62C-C4FF7F6F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110</xdr:row>
      <xdr:rowOff>79375</xdr:rowOff>
    </xdr:from>
    <xdr:to>
      <xdr:col>19</xdr:col>
      <xdr:colOff>124582</xdr:colOff>
      <xdr:row>132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832450B-9561-4D7E-8BB8-2D9F10D4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54</xdr:row>
      <xdr:rowOff>167368</xdr:rowOff>
    </xdr:from>
    <xdr:to>
      <xdr:col>19</xdr:col>
      <xdr:colOff>123675</xdr:colOff>
      <xdr:row>70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0627D2-B4D0-446C-9192-E816FB2D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51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7D80F0-6055-465B-AB2D-0D217B51E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72</xdr:row>
      <xdr:rowOff>111125</xdr:rowOff>
    </xdr:from>
    <xdr:to>
      <xdr:col>19</xdr:col>
      <xdr:colOff>108707</xdr:colOff>
      <xdr:row>88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8480A3D-391E-45A8-927B-D5E0B45CE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92</xdr:row>
      <xdr:rowOff>79375</xdr:rowOff>
    </xdr:from>
    <xdr:to>
      <xdr:col>19</xdr:col>
      <xdr:colOff>124582</xdr:colOff>
      <xdr:row>108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474E42-0253-47E8-8B14-DE362E0EC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C268"/>
  <sheetViews>
    <sheetView zoomScale="80" zoomScaleNormal="80" workbookViewId="0">
      <selection activeCell="I8" sqref="I8:J31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36</v>
      </c>
    </row>
    <row r="2" spans="1:8" ht="23.25" x14ac:dyDescent="0.7">
      <c r="A2" s="12" t="s">
        <v>35</v>
      </c>
      <c r="B2" s="12" t="s">
        <v>50</v>
      </c>
    </row>
    <row r="4" spans="1:8" x14ac:dyDescent="0.45">
      <c r="A4" t="s">
        <v>17</v>
      </c>
      <c r="B4" s="21">
        <v>43616</v>
      </c>
    </row>
    <row r="5" spans="1:8" x14ac:dyDescent="0.45">
      <c r="A5" t="s">
        <v>18</v>
      </c>
      <c r="B5" s="22">
        <v>43790</v>
      </c>
      <c r="C5" s="54" t="s">
        <v>37</v>
      </c>
    </row>
    <row r="6" spans="1:8" x14ac:dyDescent="0.45">
      <c r="A6" s="38" t="s">
        <v>19</v>
      </c>
      <c r="B6" s="22">
        <v>43805</v>
      </c>
    </row>
    <row r="7" spans="1:8" x14ac:dyDescent="0.45">
      <c r="B7" s="18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7" t="s">
        <v>14</v>
      </c>
      <c r="D10" s="13" t="s">
        <v>5</v>
      </c>
      <c r="E10" s="27" t="s">
        <v>14</v>
      </c>
      <c r="G10" s="13" t="s">
        <v>38</v>
      </c>
      <c r="H10" s="27" t="s">
        <v>14</v>
      </c>
    </row>
    <row r="11" spans="1:8" x14ac:dyDescent="0.45">
      <c r="A11" s="23" t="s">
        <v>10</v>
      </c>
      <c r="B11" s="24">
        <v>148</v>
      </c>
      <c r="D11" s="25" t="s">
        <v>10</v>
      </c>
      <c r="E11" s="26">
        <v>172</v>
      </c>
      <c r="G11" s="25" t="s">
        <v>10</v>
      </c>
      <c r="H11" s="26">
        <v>175</v>
      </c>
    </row>
    <row r="12" spans="1:8" x14ac:dyDescent="0.45">
      <c r="A12" s="23" t="s">
        <v>11</v>
      </c>
      <c r="B12" s="24">
        <v>153</v>
      </c>
      <c r="D12" s="25" t="s">
        <v>11</v>
      </c>
      <c r="E12" s="26">
        <v>173</v>
      </c>
      <c r="G12" s="25" t="s">
        <v>11</v>
      </c>
      <c r="H12" s="26">
        <v>208</v>
      </c>
    </row>
    <row r="13" spans="1:8" x14ac:dyDescent="0.45">
      <c r="A13" s="23" t="s">
        <v>27</v>
      </c>
      <c r="B13" s="24">
        <v>190</v>
      </c>
      <c r="D13" s="25" t="s">
        <v>27</v>
      </c>
      <c r="E13" s="26">
        <v>156</v>
      </c>
      <c r="G13" s="25" t="s">
        <v>27</v>
      </c>
      <c r="H13" s="26">
        <v>211</v>
      </c>
    </row>
    <row r="14" spans="1:8" x14ac:dyDescent="0.45">
      <c r="A14" s="23" t="s">
        <v>28</v>
      </c>
      <c r="B14" s="24">
        <v>183</v>
      </c>
      <c r="D14" s="25" t="s">
        <v>28</v>
      </c>
      <c r="E14" s="26">
        <v>161</v>
      </c>
      <c r="G14" s="25" t="s">
        <v>28</v>
      </c>
      <c r="H14" s="26">
        <v>220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39</v>
      </c>
      <c r="H15" s="14"/>
    </row>
    <row r="16" spans="1:8" x14ac:dyDescent="0.45">
      <c r="A16" s="23" t="s">
        <v>10</v>
      </c>
      <c r="B16" s="24">
        <v>150</v>
      </c>
      <c r="D16" s="25" t="s">
        <v>10</v>
      </c>
      <c r="E16" s="26">
        <v>182</v>
      </c>
      <c r="G16" s="25" t="s">
        <v>10</v>
      </c>
      <c r="H16" s="26">
        <v>266</v>
      </c>
    </row>
    <row r="17" spans="1:8" x14ac:dyDescent="0.45">
      <c r="A17" s="23" t="s">
        <v>11</v>
      </c>
      <c r="B17" s="24">
        <v>158</v>
      </c>
      <c r="D17" s="25" t="s">
        <v>11</v>
      </c>
      <c r="E17" s="26">
        <v>192</v>
      </c>
      <c r="G17" s="25" t="s">
        <v>11</v>
      </c>
      <c r="H17" s="26">
        <v>270</v>
      </c>
    </row>
    <row r="18" spans="1:8" x14ac:dyDescent="0.45">
      <c r="A18" s="23" t="s">
        <v>27</v>
      </c>
      <c r="B18" s="24">
        <v>186</v>
      </c>
      <c r="D18" s="25" t="s">
        <v>27</v>
      </c>
      <c r="E18" s="26">
        <v>185</v>
      </c>
      <c r="G18" s="25" t="s">
        <v>27</v>
      </c>
      <c r="H18" s="26">
        <v>264</v>
      </c>
    </row>
    <row r="19" spans="1:8" x14ac:dyDescent="0.45">
      <c r="A19" s="23" t="s">
        <v>28</v>
      </c>
      <c r="B19" s="24">
        <v>182</v>
      </c>
      <c r="D19" s="25" t="s">
        <v>28</v>
      </c>
      <c r="E19" s="26">
        <v>138</v>
      </c>
      <c r="G19" s="25" t="s">
        <v>28</v>
      </c>
      <c r="H19" s="26">
        <v>280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40</v>
      </c>
      <c r="H20" s="14"/>
    </row>
    <row r="21" spans="1:8" x14ac:dyDescent="0.45">
      <c r="A21" s="23" t="s">
        <v>10</v>
      </c>
      <c r="B21" s="24">
        <v>253</v>
      </c>
      <c r="D21" s="25" t="s">
        <v>10</v>
      </c>
      <c r="E21" s="26">
        <v>220</v>
      </c>
      <c r="G21" s="25" t="s">
        <v>10</v>
      </c>
      <c r="H21" s="26">
        <v>233</v>
      </c>
    </row>
    <row r="22" spans="1:8" x14ac:dyDescent="0.45">
      <c r="A22" s="23" t="s">
        <v>11</v>
      </c>
      <c r="B22" s="24">
        <v>279</v>
      </c>
      <c r="D22" s="25" t="s">
        <v>11</v>
      </c>
      <c r="E22" s="26">
        <v>241</v>
      </c>
      <c r="G22" s="25" t="s">
        <v>11</v>
      </c>
      <c r="H22" s="26">
        <v>243</v>
      </c>
    </row>
    <row r="23" spans="1:8" x14ac:dyDescent="0.45">
      <c r="A23" s="23" t="s">
        <v>27</v>
      </c>
      <c r="B23" s="24">
        <v>298</v>
      </c>
      <c r="D23" s="25" t="s">
        <v>27</v>
      </c>
      <c r="E23" s="26">
        <v>231</v>
      </c>
      <c r="G23" s="25" t="s">
        <v>27</v>
      </c>
      <c r="H23" s="26">
        <v>257</v>
      </c>
    </row>
    <row r="24" spans="1:8" x14ac:dyDescent="0.45">
      <c r="A24" s="23" t="s">
        <v>28</v>
      </c>
      <c r="B24" s="24">
        <v>285</v>
      </c>
      <c r="D24" s="25" t="s">
        <v>28</v>
      </c>
      <c r="E24" s="26">
        <v>275</v>
      </c>
      <c r="G24" s="25" t="s">
        <v>28</v>
      </c>
      <c r="H24" s="26">
        <v>267</v>
      </c>
    </row>
    <row r="25" spans="1:8" x14ac:dyDescent="0.45">
      <c r="A25" s="10" t="s">
        <v>12</v>
      </c>
      <c r="B25" s="11">
        <f>AVERAGE(B21:B24,B16:B19,B11:B14)</f>
        <v>205.41666666666666</v>
      </c>
      <c r="D25" s="15" t="s">
        <v>12</v>
      </c>
      <c r="E25" s="17">
        <f>AVERAGE(E21:E24,E16:E19,E11:E14, H11:H14, H16:H19,H21:H24)</f>
        <v>217.5</v>
      </c>
    </row>
    <row r="26" spans="1:8" x14ac:dyDescent="0.45">
      <c r="A26" s="10" t="s">
        <v>13</v>
      </c>
      <c r="B26" s="11">
        <f>_xlfn.STDEV.S(B21:B24,B16:B19,B11:B14)</f>
        <v>56.899366242409769</v>
      </c>
      <c r="D26" s="15" t="s">
        <v>13</v>
      </c>
      <c r="E26" s="17">
        <f>_xlfn.STDEV.S(E21:E24,E16:E19,E11:E14, H11:H14,H16:H19,H21:H24)</f>
        <v>42.926631036850694</v>
      </c>
    </row>
    <row r="30" spans="1:8" x14ac:dyDescent="0.45">
      <c r="A30" s="29" t="s">
        <v>30</v>
      </c>
      <c r="B30" s="30">
        <v>7</v>
      </c>
    </row>
    <row r="31" spans="1:8" x14ac:dyDescent="0.45">
      <c r="A31" s="29" t="s">
        <v>9</v>
      </c>
      <c r="B31" s="30">
        <v>28</v>
      </c>
      <c r="E31" s="31"/>
    </row>
    <row r="32" spans="1:8" x14ac:dyDescent="0.45">
      <c r="A32" s="29" t="s">
        <v>8</v>
      </c>
      <c r="B32" s="30">
        <v>100</v>
      </c>
    </row>
    <row r="33" spans="1:11" x14ac:dyDescent="0.45">
      <c r="A33" s="29" t="s">
        <v>0</v>
      </c>
      <c r="B33" s="30">
        <v>2800</v>
      </c>
    </row>
    <row r="35" spans="1:11" x14ac:dyDescent="0.45">
      <c r="B35" s="28" t="s">
        <v>25</v>
      </c>
    </row>
    <row r="36" spans="1:11" x14ac:dyDescent="0.45">
      <c r="A36" s="7"/>
      <c r="C36" s="60" t="s">
        <v>31</v>
      </c>
      <c r="D36" s="60"/>
      <c r="E36" s="60"/>
      <c r="G36" s="61" t="s">
        <v>1</v>
      </c>
      <c r="H36" s="61"/>
      <c r="I36" s="61"/>
    </row>
    <row r="37" spans="1:11" x14ac:dyDescent="0.45">
      <c r="B37" s="35" t="s">
        <v>2</v>
      </c>
      <c r="C37" s="36" t="s">
        <v>5</v>
      </c>
      <c r="D37" s="36" t="s">
        <v>6</v>
      </c>
      <c r="E37" s="36" t="s">
        <v>7</v>
      </c>
      <c r="G37" s="44" t="s">
        <v>5</v>
      </c>
      <c r="H37" s="42" t="s">
        <v>6</v>
      </c>
      <c r="I37" s="43" t="s">
        <v>7</v>
      </c>
    </row>
    <row r="38" spans="1:11" x14ac:dyDescent="0.45">
      <c r="A38">
        <v>0</v>
      </c>
      <c r="B38" s="35">
        <v>0</v>
      </c>
      <c r="C38" s="37">
        <v>11884.25</v>
      </c>
      <c r="D38" s="37">
        <v>11784</v>
      </c>
      <c r="E38" s="37">
        <v>11704.2</v>
      </c>
      <c r="G38" s="33">
        <f>(C38-C$38)/(0.000998*$B$33)</f>
        <v>0</v>
      </c>
      <c r="H38" s="33">
        <f>(D38-D$38)/(0.000998*$B$33)</f>
        <v>0</v>
      </c>
      <c r="I38" s="33">
        <f>(E38-E$38)/(0.000998*$B$33)</f>
        <v>0</v>
      </c>
      <c r="J38">
        <f>AVERAGE(G38:I38)</f>
        <v>0</v>
      </c>
      <c r="K38">
        <f>_xlfn.STDEV.P(G38:I38)</f>
        <v>0</v>
      </c>
    </row>
    <row r="39" spans="1:11" x14ac:dyDescent="0.45">
      <c r="A39">
        <f>SQRT(B39/60)</f>
        <v>0.28867513459481287</v>
      </c>
      <c r="B39" s="35">
        <v>5</v>
      </c>
      <c r="C39" s="37">
        <v>11907.9</v>
      </c>
      <c r="D39" s="37">
        <v>11808.15</v>
      </c>
      <c r="E39" s="37">
        <v>11713.7</v>
      </c>
      <c r="G39" s="33">
        <f t="shared" ref="G39:G49" si="0">(C39-C$38)/(0.000998*$B$33)</f>
        <v>8.4633552819924258</v>
      </c>
      <c r="H39" s="33">
        <f t="shared" ref="H39:H49" si="1">(D39-D$38)/(0.000998*$B$33)</f>
        <v>8.6422845691381465</v>
      </c>
      <c r="I39" s="33">
        <f t="shared" ref="I39:I49" si="2">(E39-E$38)/(0.000998*$B$33)</f>
        <v>3.3996564557686804</v>
      </c>
      <c r="J39">
        <f t="shared" ref="J39:J49" si="3">AVERAGE(G39:I39)</f>
        <v>6.835098768966418</v>
      </c>
      <c r="K39">
        <f t="shared" ref="K39:K49" si="4">_xlfn.STDEV.P(G39:I39)</f>
        <v>2.430322590100837</v>
      </c>
    </row>
    <row r="40" spans="1:11" x14ac:dyDescent="0.45">
      <c r="A40">
        <f t="shared" ref="A40:A49" si="5">SQRT(B40/60)</f>
        <v>0.40824829046386302</v>
      </c>
      <c r="B40" s="35">
        <v>10</v>
      </c>
      <c r="C40" s="37">
        <v>11911.2</v>
      </c>
      <c r="D40" s="37">
        <v>11811.85</v>
      </c>
      <c r="E40" s="37">
        <v>11718.65</v>
      </c>
      <c r="G40" s="33">
        <f t="shared" si="0"/>
        <v>9.644288577154569</v>
      </c>
      <c r="H40" s="33">
        <f t="shared" si="1"/>
        <v>9.9663612940167354</v>
      </c>
      <c r="I40" s="33">
        <f t="shared" si="2"/>
        <v>5.1710563985109177</v>
      </c>
      <c r="J40">
        <f t="shared" si="3"/>
        <v>8.2605687565607404</v>
      </c>
      <c r="K40">
        <f t="shared" si="4"/>
        <v>2.1885684311353968</v>
      </c>
    </row>
    <row r="41" spans="1:11" x14ac:dyDescent="0.45">
      <c r="A41">
        <f t="shared" si="5"/>
        <v>0.57735026918962573</v>
      </c>
      <c r="B41" s="35">
        <v>20</v>
      </c>
      <c r="C41" s="37">
        <v>11911.2</v>
      </c>
      <c r="D41" s="37">
        <v>11811.85</v>
      </c>
      <c r="E41" s="37">
        <v>11718.65</v>
      </c>
      <c r="G41" s="33">
        <f t="shared" si="0"/>
        <v>9.644288577154569</v>
      </c>
      <c r="H41" s="33">
        <f t="shared" si="1"/>
        <v>9.9663612940167354</v>
      </c>
      <c r="I41" s="33">
        <f t="shared" si="2"/>
        <v>5.1710563985109177</v>
      </c>
      <c r="J41">
        <f t="shared" si="3"/>
        <v>8.2605687565607404</v>
      </c>
      <c r="K41">
        <f t="shared" si="4"/>
        <v>2.1885684311353968</v>
      </c>
    </row>
    <row r="42" spans="1:11" x14ac:dyDescent="0.45">
      <c r="A42">
        <f t="shared" si="5"/>
        <v>0.70710678118654757</v>
      </c>
      <c r="B42" s="35">
        <v>30</v>
      </c>
      <c r="C42" s="37">
        <v>11911.2</v>
      </c>
      <c r="D42" s="37">
        <v>11811.85</v>
      </c>
      <c r="E42" s="37">
        <v>11727.05</v>
      </c>
      <c r="G42" s="33">
        <f t="shared" si="0"/>
        <v>9.644288577154569</v>
      </c>
      <c r="H42" s="33">
        <f t="shared" si="1"/>
        <v>9.9663612940167354</v>
      </c>
      <c r="I42" s="33">
        <f t="shared" si="2"/>
        <v>8.1770684225588841</v>
      </c>
      <c r="J42">
        <f t="shared" si="3"/>
        <v>9.2625727645767295</v>
      </c>
      <c r="K42">
        <f t="shared" si="4"/>
        <v>0.77874791220327555</v>
      </c>
    </row>
    <row r="43" spans="1:11" x14ac:dyDescent="0.45">
      <c r="A43">
        <f t="shared" si="5"/>
        <v>1</v>
      </c>
      <c r="B43" s="35">
        <v>60</v>
      </c>
      <c r="C43" s="37">
        <v>11917.55</v>
      </c>
      <c r="D43" s="37">
        <v>11811.85</v>
      </c>
      <c r="E43" s="37">
        <v>11731.4</v>
      </c>
      <c r="G43" s="33">
        <f t="shared" si="0"/>
        <v>11.916690523904693</v>
      </c>
      <c r="H43" s="33">
        <f t="shared" si="1"/>
        <v>9.9663612940167354</v>
      </c>
      <c r="I43" s="33">
        <f t="shared" si="2"/>
        <v>9.7337532207267774</v>
      </c>
      <c r="J43">
        <f t="shared" si="3"/>
        <v>10.538935012882733</v>
      </c>
      <c r="K43">
        <f t="shared" si="4"/>
        <v>0.97883751292147514</v>
      </c>
    </row>
    <row r="44" spans="1:11" x14ac:dyDescent="0.45">
      <c r="A44">
        <f t="shared" si="5"/>
        <v>1.2247448713915889</v>
      </c>
      <c r="B44" s="35">
        <v>90</v>
      </c>
      <c r="C44" s="37">
        <v>11922.3</v>
      </c>
      <c r="D44" s="37">
        <v>11813.95</v>
      </c>
      <c r="E44" s="37">
        <v>11734.25</v>
      </c>
      <c r="G44" s="33">
        <f t="shared" si="0"/>
        <v>13.616518751789032</v>
      </c>
      <c r="H44" s="33">
        <f t="shared" si="1"/>
        <v>10.717864300028889</v>
      </c>
      <c r="I44" s="33">
        <f t="shared" si="2"/>
        <v>10.753650157457512</v>
      </c>
      <c r="J44">
        <f t="shared" si="3"/>
        <v>11.696011069758478</v>
      </c>
      <c r="K44">
        <f t="shared" si="4"/>
        <v>1.358082588173918</v>
      </c>
    </row>
    <row r="45" spans="1:11" x14ac:dyDescent="0.45">
      <c r="A45">
        <f t="shared" si="5"/>
        <v>1.4142135623730951</v>
      </c>
      <c r="B45" s="35">
        <v>120</v>
      </c>
      <c r="C45" s="37">
        <v>11926.35</v>
      </c>
      <c r="D45" s="37">
        <v>11817.45</v>
      </c>
      <c r="E45" s="37">
        <v>11737.45</v>
      </c>
      <c r="G45" s="33">
        <f t="shared" si="0"/>
        <v>15.065845977669754</v>
      </c>
      <c r="H45" s="33">
        <f t="shared" si="1"/>
        <v>11.970369310048929</v>
      </c>
      <c r="I45" s="33">
        <f t="shared" si="2"/>
        <v>11.898797595190381</v>
      </c>
      <c r="J45">
        <f t="shared" si="3"/>
        <v>12.978337627636355</v>
      </c>
      <c r="K45">
        <f t="shared" si="4"/>
        <v>1.4763804751680853</v>
      </c>
    </row>
    <row r="46" spans="1:11" x14ac:dyDescent="0.45">
      <c r="A46">
        <f t="shared" si="5"/>
        <v>1.7320508075688772</v>
      </c>
      <c r="B46" s="35">
        <v>180</v>
      </c>
      <c r="C46" s="37">
        <v>11932.3</v>
      </c>
      <c r="D46" s="37">
        <v>11821.95</v>
      </c>
      <c r="E46" s="37">
        <v>11742.7</v>
      </c>
      <c r="G46" s="33">
        <f t="shared" si="0"/>
        <v>17.195104494703433</v>
      </c>
      <c r="H46" s="33">
        <f t="shared" si="1"/>
        <v>13.580732894360409</v>
      </c>
      <c r="I46" s="33">
        <f t="shared" si="2"/>
        <v>13.77755511022044</v>
      </c>
      <c r="J46">
        <f t="shared" si="3"/>
        <v>14.851130833094762</v>
      </c>
      <c r="K46">
        <f t="shared" si="4"/>
        <v>1.6593862602179723</v>
      </c>
    </row>
    <row r="47" spans="1:11" x14ac:dyDescent="0.45">
      <c r="A47">
        <f t="shared" si="5"/>
        <v>2</v>
      </c>
      <c r="B47" s="35">
        <v>240</v>
      </c>
      <c r="C47" s="37">
        <v>11936.05</v>
      </c>
      <c r="D47" s="37">
        <v>11823.75</v>
      </c>
      <c r="E47" s="37">
        <v>11745</v>
      </c>
      <c r="G47" s="33">
        <f t="shared" si="0"/>
        <v>18.537074148296334</v>
      </c>
      <c r="H47" s="33">
        <f t="shared" si="1"/>
        <v>14.22487832808474</v>
      </c>
      <c r="I47" s="33">
        <f t="shared" si="2"/>
        <v>14.600629831090492</v>
      </c>
      <c r="J47">
        <f t="shared" si="3"/>
        <v>15.787527435823856</v>
      </c>
      <c r="K47">
        <f t="shared" si="4"/>
        <v>1.9502653906676142</v>
      </c>
    </row>
    <row r="48" spans="1:11" x14ac:dyDescent="0.45">
      <c r="A48">
        <f t="shared" si="5"/>
        <v>2.4494897427831779</v>
      </c>
      <c r="B48" s="35">
        <v>360</v>
      </c>
      <c r="C48" s="37">
        <v>11941</v>
      </c>
      <c r="D48" s="37">
        <v>11825.75</v>
      </c>
      <c r="E48" s="37">
        <v>11746</v>
      </c>
      <c r="G48" s="33">
        <f t="shared" si="0"/>
        <v>20.308474091039223</v>
      </c>
      <c r="H48" s="33">
        <f t="shared" si="1"/>
        <v>14.940595476667621</v>
      </c>
      <c r="I48" s="33">
        <f t="shared" si="2"/>
        <v>14.958488405381933</v>
      </c>
      <c r="J48">
        <f t="shared" si="3"/>
        <v>16.73585265769626</v>
      </c>
      <c r="K48">
        <f t="shared" si="4"/>
        <v>2.5262354032183474</v>
      </c>
    </row>
    <row r="49" spans="1:29" x14ac:dyDescent="0.45">
      <c r="A49">
        <f t="shared" si="5"/>
        <v>4.9125689138508104</v>
      </c>
      <c r="B49" s="35">
        <v>1448</v>
      </c>
      <c r="C49" s="37">
        <v>11975.05</v>
      </c>
      <c r="D49" s="37">
        <v>11852.65</v>
      </c>
      <c r="E49" s="37">
        <v>11774.05</v>
      </c>
      <c r="G49" s="33">
        <f t="shared" si="0"/>
        <v>32.493558545662495</v>
      </c>
      <c r="H49" s="33">
        <f t="shared" si="1"/>
        <v>24.566991125107226</v>
      </c>
      <c r="I49" s="33">
        <f t="shared" si="2"/>
        <v>24.996421414256567</v>
      </c>
      <c r="J49">
        <f t="shared" si="3"/>
        <v>27.35232369500876</v>
      </c>
      <c r="K49">
        <f t="shared" si="4"/>
        <v>3.6396267606713395</v>
      </c>
    </row>
    <row r="50" spans="1:29" x14ac:dyDescent="0.45">
      <c r="B50" s="1"/>
      <c r="F50" s="41" t="s">
        <v>3</v>
      </c>
      <c r="G50" s="33">
        <f>SLOPE(G38:G49,$A$38:$A$49)</f>
        <v>5.8111409578495925</v>
      </c>
      <c r="H50" s="33">
        <f>SLOPE(H38:H49,$A$38:$A$49)</f>
        <v>3.8958090401199694</v>
      </c>
      <c r="I50" s="33">
        <f>SLOPE(I38:I49,$A$38:$A$49)</f>
        <v>4.7991643034174372</v>
      </c>
    </row>
    <row r="51" spans="1:29" x14ac:dyDescent="0.45">
      <c r="B51" s="1"/>
      <c r="G51" s="39" t="s">
        <v>12</v>
      </c>
      <c r="H51" s="40">
        <f>AVERAGE(G50:I50)</f>
        <v>4.8353714337956673</v>
      </c>
    </row>
    <row r="52" spans="1:29" x14ac:dyDescent="0.45">
      <c r="B52" s="1"/>
      <c r="G52" s="39" t="s">
        <v>13</v>
      </c>
      <c r="H52" s="40">
        <f>_xlfn.STDEV.S(G50:I50)</f>
        <v>0.95817916173652995</v>
      </c>
    </row>
    <row r="54" spans="1:29" x14ac:dyDescent="0.45">
      <c r="B54" s="8" t="s">
        <v>4</v>
      </c>
      <c r="V54" s="1"/>
      <c r="Z54" s="1"/>
      <c r="AA54" s="1"/>
      <c r="AB54" s="1"/>
      <c r="AC54" s="1"/>
    </row>
    <row r="55" spans="1:29" x14ac:dyDescent="0.45">
      <c r="A55" s="7"/>
      <c r="C55" s="60" t="s">
        <v>31</v>
      </c>
      <c r="D55" s="60"/>
      <c r="E55" s="60"/>
      <c r="G55" s="61" t="s">
        <v>1</v>
      </c>
      <c r="H55" s="61"/>
      <c r="I55" s="61"/>
      <c r="V55" s="1"/>
    </row>
    <row r="56" spans="1:29" x14ac:dyDescent="0.45">
      <c r="A56" s="33"/>
      <c r="B56" s="35" t="s">
        <v>2</v>
      </c>
      <c r="C56" s="36" t="s">
        <v>5</v>
      </c>
      <c r="D56" s="36" t="s">
        <v>6</v>
      </c>
      <c r="E56" s="36" t="s">
        <v>7</v>
      </c>
      <c r="F56" s="33"/>
      <c r="G56" s="44" t="s">
        <v>5</v>
      </c>
      <c r="H56" s="42" t="s">
        <v>6</v>
      </c>
      <c r="I56" s="43" t="s">
        <v>7</v>
      </c>
      <c r="V56" s="1"/>
      <c r="Z56" s="3"/>
      <c r="AA56" s="3"/>
      <c r="AB56" s="3"/>
      <c r="AC56" s="3"/>
    </row>
    <row r="57" spans="1:29" x14ac:dyDescent="0.45">
      <c r="A57">
        <v>0</v>
      </c>
      <c r="B57" s="35">
        <v>0</v>
      </c>
      <c r="C57" s="37">
        <v>25.25</v>
      </c>
      <c r="D57" s="37">
        <v>58.8</v>
      </c>
      <c r="E57" s="37">
        <v>50.5</v>
      </c>
      <c r="F57" s="33"/>
      <c r="G57" s="33">
        <f t="shared" ref="G57:G68" si="6">(C57-C$57)/(0.000998*$B$33)</f>
        <v>0</v>
      </c>
      <c r="H57" s="33">
        <f t="shared" ref="H57:H68" si="7">(D57-D$57)/(0.000998*$B$33)</f>
        <v>0</v>
      </c>
      <c r="I57" s="33">
        <f t="shared" ref="I57:I68" si="8">(E57-E$57)/(0.000998*$B$33)</f>
        <v>0</v>
      </c>
      <c r="J57">
        <f>AVERAGE(G57:I57)</f>
        <v>0</v>
      </c>
      <c r="K57">
        <f>_xlfn.STDEV.P(G57:I57)</f>
        <v>0</v>
      </c>
      <c r="V57" s="1"/>
      <c r="W57" s="3"/>
      <c r="X57" s="3"/>
      <c r="Y57" s="3"/>
      <c r="Z57" s="3"/>
      <c r="AA57" s="3"/>
      <c r="AB57" s="3"/>
      <c r="AC57" s="3"/>
    </row>
    <row r="58" spans="1:29" x14ac:dyDescent="0.45">
      <c r="A58">
        <f>SQRT(B58/60)</f>
        <v>0.28867513459481287</v>
      </c>
      <c r="B58" s="35">
        <v>5</v>
      </c>
      <c r="C58" s="37">
        <v>36.5</v>
      </c>
      <c r="D58" s="37">
        <v>73.900000000000006</v>
      </c>
      <c r="E58" s="37">
        <v>72.05</v>
      </c>
      <c r="F58" s="33"/>
      <c r="G58" s="33">
        <f t="shared" si="6"/>
        <v>4.0259089607787004</v>
      </c>
      <c r="H58" s="33">
        <f t="shared" si="7"/>
        <v>5.4036644718007478</v>
      </c>
      <c r="I58" s="33">
        <f t="shared" si="8"/>
        <v>7.7118522759805312</v>
      </c>
      <c r="J58">
        <f t="shared" ref="J58:J68" si="9">AVERAGE(G58:I58)</f>
        <v>5.7138085695199932</v>
      </c>
      <c r="K58">
        <f t="shared" ref="K58:K68" si="10">_xlfn.STDEV.P(G58:I58)</f>
        <v>1.5206767247364652</v>
      </c>
      <c r="V58" s="1"/>
      <c r="Z58" s="3"/>
      <c r="AA58" s="3"/>
      <c r="AB58" s="3"/>
      <c r="AC58" s="3"/>
    </row>
    <row r="59" spans="1:29" x14ac:dyDescent="0.45">
      <c r="A59">
        <f t="shared" ref="A59:A68" si="11">SQRT(B59/60)</f>
        <v>0.40824829046386302</v>
      </c>
      <c r="B59" s="35">
        <v>10</v>
      </c>
      <c r="C59" s="37">
        <v>42.6</v>
      </c>
      <c r="D59" s="37">
        <v>82.2</v>
      </c>
      <c r="E59" s="37">
        <v>79.25</v>
      </c>
      <c r="F59" s="33"/>
      <c r="G59" s="33">
        <f t="shared" si="6"/>
        <v>6.2088462639564845</v>
      </c>
      <c r="H59" s="33">
        <f t="shared" si="7"/>
        <v>8.3738906384196987</v>
      </c>
      <c r="I59" s="33">
        <f t="shared" si="8"/>
        <v>10.2884340108789</v>
      </c>
      <c r="J59">
        <f t="shared" si="9"/>
        <v>8.2903903044183611</v>
      </c>
      <c r="K59">
        <f t="shared" si="10"/>
        <v>1.6665309829190318</v>
      </c>
      <c r="V59" s="1"/>
      <c r="Z59" s="3"/>
      <c r="AA59" s="3"/>
      <c r="AB59" s="3"/>
      <c r="AC59" s="3"/>
    </row>
    <row r="60" spans="1:29" x14ac:dyDescent="0.45">
      <c r="A60">
        <f t="shared" si="11"/>
        <v>0.57735026918962573</v>
      </c>
      <c r="B60" s="35">
        <v>20</v>
      </c>
      <c r="C60" s="37">
        <v>46.45</v>
      </c>
      <c r="D60" s="37">
        <v>85.3</v>
      </c>
      <c r="E60" s="37">
        <v>80.8</v>
      </c>
      <c r="F60" s="33"/>
      <c r="G60" s="33">
        <f t="shared" si="6"/>
        <v>7.5866017749785293</v>
      </c>
      <c r="H60" s="33">
        <f t="shared" si="7"/>
        <v>9.4832522187231607</v>
      </c>
      <c r="I60" s="33">
        <f t="shared" si="8"/>
        <v>10.843114801030632</v>
      </c>
      <c r="J60">
        <f t="shared" si="9"/>
        <v>9.3043229315774401</v>
      </c>
      <c r="K60">
        <f t="shared" si="10"/>
        <v>1.3354727102067869</v>
      </c>
      <c r="V60" s="1"/>
      <c r="Z60" s="3"/>
      <c r="AA60" s="3"/>
      <c r="AB60" s="3"/>
      <c r="AC60" s="3"/>
    </row>
    <row r="61" spans="1:29" x14ac:dyDescent="0.45">
      <c r="A61">
        <f t="shared" si="11"/>
        <v>0.70710678118654757</v>
      </c>
      <c r="B61" s="35">
        <v>30</v>
      </c>
      <c r="C61" s="37">
        <v>47.45</v>
      </c>
      <c r="D61" s="37">
        <v>85.3</v>
      </c>
      <c r="E61" s="37">
        <v>80.8</v>
      </c>
      <c r="F61" s="33"/>
      <c r="G61" s="33">
        <f t="shared" si="6"/>
        <v>7.9444603492699697</v>
      </c>
      <c r="H61" s="33">
        <f t="shared" si="7"/>
        <v>9.4832522187231607</v>
      </c>
      <c r="I61" s="33">
        <f t="shared" si="8"/>
        <v>10.843114801030632</v>
      </c>
      <c r="J61">
        <f t="shared" si="9"/>
        <v>9.4236091230079211</v>
      </c>
      <c r="K61">
        <f t="shared" si="10"/>
        <v>1.1841220043638037</v>
      </c>
    </row>
    <row r="62" spans="1:29" x14ac:dyDescent="0.45">
      <c r="A62">
        <f t="shared" si="11"/>
        <v>1</v>
      </c>
      <c r="B62" s="35">
        <v>60</v>
      </c>
      <c r="C62" s="37">
        <v>55.35</v>
      </c>
      <c r="D62" s="37">
        <v>89.6</v>
      </c>
      <c r="E62" s="37">
        <v>82.6</v>
      </c>
      <c r="F62" s="33"/>
      <c r="G62" s="33">
        <f t="shared" si="6"/>
        <v>10.771543086172345</v>
      </c>
      <c r="H62" s="33">
        <f t="shared" si="7"/>
        <v>11.022044088176351</v>
      </c>
      <c r="I62" s="33">
        <f t="shared" si="8"/>
        <v>11.487260234755222</v>
      </c>
      <c r="J62">
        <f t="shared" si="9"/>
        <v>11.093615803034638</v>
      </c>
      <c r="K62">
        <f t="shared" si="10"/>
        <v>0.29654076950701425</v>
      </c>
    </row>
    <row r="63" spans="1:29" x14ac:dyDescent="0.45">
      <c r="A63">
        <f t="shared" si="11"/>
        <v>1.2247448713915889</v>
      </c>
      <c r="B63" s="35">
        <v>90</v>
      </c>
      <c r="C63" s="37">
        <v>60.35</v>
      </c>
      <c r="D63" s="37">
        <v>93.15</v>
      </c>
      <c r="E63" s="37">
        <v>87.25</v>
      </c>
      <c r="F63" s="33"/>
      <c r="G63" s="33">
        <f t="shared" si="6"/>
        <v>12.560835957629545</v>
      </c>
      <c r="H63" s="33">
        <f t="shared" si="7"/>
        <v>12.292442026910967</v>
      </c>
      <c r="I63" s="33">
        <f t="shared" si="8"/>
        <v>13.151302605210422</v>
      </c>
      <c r="J63">
        <f t="shared" si="9"/>
        <v>12.668193529916977</v>
      </c>
      <c r="K63">
        <f t="shared" si="10"/>
        <v>0.35875210520618733</v>
      </c>
    </row>
    <row r="64" spans="1:29" x14ac:dyDescent="0.45">
      <c r="A64">
        <f t="shared" si="11"/>
        <v>1.4142135623730951</v>
      </c>
      <c r="B64" s="35">
        <v>120</v>
      </c>
      <c r="C64" s="37">
        <v>65.400000000000006</v>
      </c>
      <c r="D64" s="37">
        <v>97.35</v>
      </c>
      <c r="E64" s="37">
        <v>92.45</v>
      </c>
      <c r="F64" s="33"/>
      <c r="G64" s="33">
        <f t="shared" si="6"/>
        <v>14.368021757801319</v>
      </c>
      <c r="H64" s="33">
        <f t="shared" si="7"/>
        <v>13.795448038935012</v>
      </c>
      <c r="I64" s="33">
        <f t="shared" si="8"/>
        <v>15.01216719152591</v>
      </c>
      <c r="J64">
        <f t="shared" si="9"/>
        <v>14.391878996087414</v>
      </c>
      <c r="K64">
        <f t="shared" si="10"/>
        <v>0.49700989254699118</v>
      </c>
    </row>
    <row r="65" spans="1:11" x14ac:dyDescent="0.45">
      <c r="A65">
        <f t="shared" si="11"/>
        <v>1.7320508075688772</v>
      </c>
      <c r="B65" s="35">
        <v>180</v>
      </c>
      <c r="C65" s="37">
        <v>71.099999999999994</v>
      </c>
      <c r="D65" s="37">
        <v>101.1</v>
      </c>
      <c r="E65" s="37">
        <v>97.65</v>
      </c>
      <c r="F65" s="33"/>
      <c r="G65" s="33">
        <f t="shared" si="6"/>
        <v>16.407815631262523</v>
      </c>
      <c r="H65" s="33">
        <f t="shared" si="7"/>
        <v>15.137417692527912</v>
      </c>
      <c r="I65" s="33">
        <f t="shared" si="8"/>
        <v>16.873031777841398</v>
      </c>
      <c r="J65">
        <f t="shared" si="9"/>
        <v>16.139421700543945</v>
      </c>
      <c r="K65">
        <f t="shared" si="10"/>
        <v>0.73353733820875089</v>
      </c>
    </row>
    <row r="66" spans="1:11" x14ac:dyDescent="0.45">
      <c r="A66">
        <f t="shared" si="11"/>
        <v>2</v>
      </c>
      <c r="B66" s="35">
        <v>240</v>
      </c>
      <c r="C66" s="37">
        <v>74.400000000000006</v>
      </c>
      <c r="D66" s="37">
        <v>103.35</v>
      </c>
      <c r="E66" s="37">
        <v>102.75</v>
      </c>
      <c r="F66" s="33"/>
      <c r="G66" s="33">
        <f t="shared" si="6"/>
        <v>17.58874892642428</v>
      </c>
      <c r="H66" s="33">
        <f t="shared" si="7"/>
        <v>15.942599484683653</v>
      </c>
      <c r="I66" s="33">
        <f t="shared" si="8"/>
        <v>18.69811050672774</v>
      </c>
      <c r="J66">
        <f t="shared" si="9"/>
        <v>17.409819639278556</v>
      </c>
      <c r="K66">
        <f t="shared" si="10"/>
        <v>1.132025328191459</v>
      </c>
    </row>
    <row r="67" spans="1:11" x14ac:dyDescent="0.45">
      <c r="A67">
        <f t="shared" si="11"/>
        <v>2.4494897427831779</v>
      </c>
      <c r="B67" s="35">
        <v>360</v>
      </c>
      <c r="C67" s="37">
        <v>78</v>
      </c>
      <c r="D67" s="37">
        <v>105.7</v>
      </c>
      <c r="E67" s="37">
        <v>106.9</v>
      </c>
      <c r="F67" s="33"/>
      <c r="G67" s="33">
        <f t="shared" si="6"/>
        <v>18.877039793873461</v>
      </c>
      <c r="H67" s="33">
        <f t="shared" si="7"/>
        <v>16.783567134268541</v>
      </c>
      <c r="I67" s="33">
        <f t="shared" si="8"/>
        <v>20.183223590037219</v>
      </c>
      <c r="J67">
        <f t="shared" si="9"/>
        <v>18.614610172726405</v>
      </c>
      <c r="K67">
        <f t="shared" si="10"/>
        <v>1.4002542587815858</v>
      </c>
    </row>
    <row r="68" spans="1:11" x14ac:dyDescent="0.45">
      <c r="A68">
        <f t="shared" si="11"/>
        <v>4.9125689138508104</v>
      </c>
      <c r="B68" s="35">
        <v>1448</v>
      </c>
      <c r="C68" s="37">
        <v>113.8</v>
      </c>
      <c r="D68" s="37">
        <v>134.19999999999999</v>
      </c>
      <c r="E68" s="37">
        <v>137.30000000000001</v>
      </c>
      <c r="F68" s="33"/>
      <c r="G68" s="33">
        <f t="shared" si="6"/>
        <v>31.688376753507011</v>
      </c>
      <c r="H68" s="33">
        <f t="shared" si="7"/>
        <v>26.982536501574575</v>
      </c>
      <c r="I68" s="33">
        <f t="shared" si="8"/>
        <v>31.062124248497</v>
      </c>
      <c r="J68">
        <f t="shared" si="9"/>
        <v>29.911012501192861</v>
      </c>
      <c r="K68">
        <f t="shared" si="10"/>
        <v>2.0864685971377686</v>
      </c>
    </row>
    <row r="69" spans="1:11" x14ac:dyDescent="0.45">
      <c r="A69" s="33"/>
      <c r="B69" s="34"/>
      <c r="C69" s="33"/>
      <c r="D69" s="33"/>
      <c r="E69" s="33"/>
      <c r="F69" s="45" t="s">
        <v>3</v>
      </c>
      <c r="G69" s="33">
        <f>SLOPE(G57:G68,$A$57:$A$68)</f>
        <v>6.1481210616490172</v>
      </c>
      <c r="H69" s="33">
        <f>SLOPE(H57:H68,$A$57:$A$68)</f>
        <v>4.7833040820353263</v>
      </c>
      <c r="I69" s="33">
        <f>SLOPE(I57:I68,$A$57:$A$68)</f>
        <v>5.4746212643224208</v>
      </c>
    </row>
    <row r="70" spans="1:11" x14ac:dyDescent="0.45">
      <c r="B70" s="1"/>
      <c r="G70" s="10" t="s">
        <v>12</v>
      </c>
      <c r="H70" s="11">
        <f>AVERAGE(G69:I69)</f>
        <v>5.4686821360022551</v>
      </c>
    </row>
    <row r="71" spans="1:11" x14ac:dyDescent="0.45">
      <c r="B71" s="1"/>
      <c r="G71" s="10" t="s">
        <v>13</v>
      </c>
      <c r="H71" s="11">
        <f>_xlfn.STDEV.S(G69:I69)</f>
        <v>0.68242787303447217</v>
      </c>
    </row>
    <row r="73" spans="1:11" x14ac:dyDescent="0.45">
      <c r="B73" s="17" t="s">
        <v>16</v>
      </c>
    </row>
    <row r="74" spans="1:11" x14ac:dyDescent="0.45">
      <c r="A74" s="7"/>
      <c r="C74" s="60" t="s">
        <v>31</v>
      </c>
      <c r="D74" s="60"/>
      <c r="E74" s="60"/>
      <c r="G74" s="61" t="s">
        <v>1</v>
      </c>
      <c r="H74" s="61"/>
      <c r="I74" s="61"/>
    </row>
    <row r="75" spans="1:11" x14ac:dyDescent="0.45">
      <c r="B75" s="35" t="s">
        <v>2</v>
      </c>
      <c r="C75" s="36" t="s">
        <v>5</v>
      </c>
      <c r="D75" s="36" t="s">
        <v>6</v>
      </c>
      <c r="E75" s="36" t="s">
        <v>7</v>
      </c>
      <c r="G75" s="44" t="s">
        <v>5</v>
      </c>
      <c r="H75" s="42" t="s">
        <v>6</v>
      </c>
      <c r="I75" s="43" t="s">
        <v>7</v>
      </c>
    </row>
    <row r="76" spans="1:11" x14ac:dyDescent="0.45">
      <c r="A76">
        <v>0</v>
      </c>
      <c r="B76" s="35">
        <v>0</v>
      </c>
      <c r="C76" s="37">
        <v>81.349999999999994</v>
      </c>
      <c r="D76" s="37">
        <v>62.5</v>
      </c>
      <c r="E76" s="37">
        <v>70.55</v>
      </c>
      <c r="G76" s="32">
        <f t="shared" ref="G76:G87" si="12">(C76-C$76)/(0.000998*$B$33)</f>
        <v>0</v>
      </c>
      <c r="H76" s="32">
        <f t="shared" ref="H76:H87" si="13">(D76-D$76)/(0.000998*$B$33)</f>
        <v>0</v>
      </c>
      <c r="I76" s="32">
        <f t="shared" ref="I76:I87" si="14">(E76-E$76)/(0.000998*$B$33)</f>
        <v>0</v>
      </c>
    </row>
    <row r="77" spans="1:11" x14ac:dyDescent="0.45">
      <c r="A77">
        <f>SQRT(B77/60)</f>
        <v>0.28867513459481287</v>
      </c>
      <c r="B77" s="35">
        <v>5</v>
      </c>
      <c r="C77" s="37">
        <v>92.4</v>
      </c>
      <c r="D77" s="37">
        <v>81.150000000000006</v>
      </c>
      <c r="E77" s="37">
        <v>82.85</v>
      </c>
      <c r="G77" s="32">
        <f t="shared" si="12"/>
        <v>3.9543372459204162</v>
      </c>
      <c r="H77" s="32">
        <f t="shared" si="13"/>
        <v>6.6740624105353588</v>
      </c>
      <c r="I77" s="32">
        <f t="shared" si="14"/>
        <v>4.4016604637847117</v>
      </c>
    </row>
    <row r="78" spans="1:11" x14ac:dyDescent="0.45">
      <c r="A78">
        <f t="shared" ref="A78:A87" si="15">SQRT(B78/60)</f>
        <v>0.40824829046386302</v>
      </c>
      <c r="B78" s="35">
        <v>10</v>
      </c>
      <c r="C78" s="37">
        <v>101.35</v>
      </c>
      <c r="D78" s="37">
        <v>84.65</v>
      </c>
      <c r="E78" s="37">
        <v>86.2</v>
      </c>
      <c r="G78" s="32">
        <f t="shared" si="12"/>
        <v>7.1571714858288003</v>
      </c>
      <c r="H78" s="32">
        <f t="shared" si="13"/>
        <v>7.9265674205553989</v>
      </c>
      <c r="I78" s="32">
        <f t="shared" si="14"/>
        <v>5.6004866876610384</v>
      </c>
    </row>
    <row r="79" spans="1:11" x14ac:dyDescent="0.45">
      <c r="A79">
        <f t="shared" si="15"/>
        <v>0.57735026918962573</v>
      </c>
      <c r="B79" s="35">
        <v>20</v>
      </c>
      <c r="C79" s="37">
        <v>104.3</v>
      </c>
      <c r="D79" s="37">
        <v>84.65</v>
      </c>
      <c r="E79" s="37">
        <v>89</v>
      </c>
      <c r="G79" s="32">
        <f t="shared" si="12"/>
        <v>8.2128542799885498</v>
      </c>
      <c r="H79" s="32">
        <f t="shared" si="13"/>
        <v>7.9265674205553989</v>
      </c>
      <c r="I79" s="32">
        <f t="shared" si="14"/>
        <v>6.6024906956770693</v>
      </c>
    </row>
    <row r="80" spans="1:11" x14ac:dyDescent="0.45">
      <c r="A80">
        <f t="shared" si="15"/>
        <v>0.70710678118654757</v>
      </c>
      <c r="B80" s="35">
        <v>30</v>
      </c>
      <c r="C80" s="37">
        <v>106.4</v>
      </c>
      <c r="D80" s="37">
        <v>88.45</v>
      </c>
      <c r="E80" s="37">
        <v>92.4</v>
      </c>
      <c r="G80" s="32">
        <f t="shared" si="12"/>
        <v>8.9643572860005758</v>
      </c>
      <c r="H80" s="32">
        <f t="shared" si="13"/>
        <v>9.2864300028628701</v>
      </c>
      <c r="I80" s="32">
        <f t="shared" si="14"/>
        <v>7.8192098482679677</v>
      </c>
    </row>
    <row r="81" spans="1:11" x14ac:dyDescent="0.45">
      <c r="A81">
        <f t="shared" si="15"/>
        <v>1</v>
      </c>
      <c r="B81" s="35">
        <v>60</v>
      </c>
      <c r="C81" s="37">
        <v>113</v>
      </c>
      <c r="D81" s="37">
        <v>96.25</v>
      </c>
      <c r="E81" s="37">
        <v>96</v>
      </c>
      <c r="G81" s="32">
        <f t="shared" si="12"/>
        <v>11.326223876324079</v>
      </c>
      <c r="H81" s="32">
        <f t="shared" si="13"/>
        <v>12.077726882336101</v>
      </c>
      <c r="I81" s="32">
        <f t="shared" si="14"/>
        <v>9.1075007157171495</v>
      </c>
    </row>
    <row r="82" spans="1:11" x14ac:dyDescent="0.45">
      <c r="A82">
        <f t="shared" si="15"/>
        <v>1.2247448713915889</v>
      </c>
      <c r="B82" s="35">
        <v>90</v>
      </c>
      <c r="C82" s="37">
        <v>117.75</v>
      </c>
      <c r="D82" s="37">
        <v>98.8</v>
      </c>
      <c r="E82" s="37">
        <v>100.55</v>
      </c>
      <c r="G82" s="32">
        <f t="shared" si="12"/>
        <v>13.02605210420842</v>
      </c>
      <c r="H82" s="32">
        <f t="shared" si="13"/>
        <v>12.990266246779273</v>
      </c>
      <c r="I82" s="32">
        <f t="shared" si="14"/>
        <v>10.7357572287432</v>
      </c>
    </row>
    <row r="83" spans="1:11" x14ac:dyDescent="0.45">
      <c r="A83">
        <f t="shared" si="15"/>
        <v>1.4142135623730951</v>
      </c>
      <c r="B83" s="35">
        <v>120</v>
      </c>
      <c r="C83" s="37">
        <v>124.9</v>
      </c>
      <c r="D83" s="37">
        <v>100.45</v>
      </c>
      <c r="E83" s="37">
        <v>104.04</v>
      </c>
      <c r="G83" s="32">
        <f t="shared" si="12"/>
        <v>15.584740910392217</v>
      </c>
      <c r="H83" s="32">
        <f t="shared" si="13"/>
        <v>13.58073289436015</v>
      </c>
      <c r="I83" s="32">
        <f t="shared" si="14"/>
        <v>11.98468365302033</v>
      </c>
    </row>
    <row r="84" spans="1:11" x14ac:dyDescent="0.45">
      <c r="A84">
        <f t="shared" si="15"/>
        <v>1.7320508075688772</v>
      </c>
      <c r="B84" s="35">
        <v>180</v>
      </c>
      <c r="C84" s="37">
        <v>130.44</v>
      </c>
      <c r="D84" s="37">
        <v>104.75</v>
      </c>
      <c r="E84" s="37">
        <v>111.15</v>
      </c>
      <c r="G84" s="32">
        <f t="shared" si="12"/>
        <v>17.567277411966792</v>
      </c>
      <c r="H84" s="32">
        <f t="shared" si="13"/>
        <v>15.119524763813342</v>
      </c>
      <c r="I84" s="32">
        <f t="shared" si="14"/>
        <v>14.529058116232468</v>
      </c>
    </row>
    <row r="85" spans="1:11" x14ac:dyDescent="0.45">
      <c r="A85">
        <f t="shared" si="15"/>
        <v>2</v>
      </c>
      <c r="B85" s="35">
        <v>240</v>
      </c>
      <c r="C85" s="37">
        <v>133.80000000000001</v>
      </c>
      <c r="D85" s="37">
        <v>108.9</v>
      </c>
      <c r="E85" s="37">
        <v>114.35</v>
      </c>
      <c r="G85" s="32">
        <f t="shared" si="12"/>
        <v>18.769682221586034</v>
      </c>
      <c r="H85" s="32">
        <f t="shared" si="13"/>
        <v>16.60463784712282</v>
      </c>
      <c r="I85" s="32">
        <f t="shared" si="14"/>
        <v>15.674205553965072</v>
      </c>
    </row>
    <row r="86" spans="1:11" x14ac:dyDescent="0.45">
      <c r="A86">
        <f t="shared" si="15"/>
        <v>2.4494897427831779</v>
      </c>
      <c r="B86" s="35">
        <v>360</v>
      </c>
      <c r="C86" s="37">
        <v>137</v>
      </c>
      <c r="D86" s="37">
        <v>113.1</v>
      </c>
      <c r="E86" s="37">
        <v>118</v>
      </c>
      <c r="G86" s="32">
        <f t="shared" si="12"/>
        <v>19.914829659318638</v>
      </c>
      <c r="H86" s="32">
        <f t="shared" si="13"/>
        <v>18.107643859146862</v>
      </c>
      <c r="I86" s="32">
        <f t="shared" si="14"/>
        <v>16.980389350128831</v>
      </c>
    </row>
    <row r="87" spans="1:11" x14ac:dyDescent="0.45">
      <c r="A87">
        <f t="shared" si="15"/>
        <v>4.9125689138508104</v>
      </c>
      <c r="B87" s="35">
        <v>1448</v>
      </c>
      <c r="C87" s="37">
        <v>174.75</v>
      </c>
      <c r="D87" s="37">
        <v>146.19999999999999</v>
      </c>
      <c r="E87" s="37">
        <v>157.44999999999999</v>
      </c>
      <c r="G87" s="32">
        <f t="shared" si="12"/>
        <v>33.423990838820501</v>
      </c>
      <c r="H87" s="32">
        <f t="shared" si="13"/>
        <v>29.952762668193525</v>
      </c>
      <c r="I87" s="32">
        <f t="shared" si="14"/>
        <v>31.097910105926136</v>
      </c>
    </row>
    <row r="88" spans="1:11" x14ac:dyDescent="0.45">
      <c r="B88" s="1"/>
      <c r="F88" s="4" t="s">
        <v>3</v>
      </c>
      <c r="G88" s="32">
        <f>SLOPE(G76:G87,$A$57:$A$68)</f>
        <v>6.4558359657683289</v>
      </c>
      <c r="H88" s="32">
        <f>SLOPE(H76:H87,$A$57:$A$68)</f>
        <v>5.4086886523161146</v>
      </c>
      <c r="I88" s="32">
        <f>SLOPE(I76:I87,$A$57:$A$68)</f>
        <v>5.9474774847765017</v>
      </c>
    </row>
    <row r="89" spans="1:11" x14ac:dyDescent="0.45">
      <c r="B89" s="1"/>
      <c r="F89" s="4"/>
      <c r="G89" s="16"/>
      <c r="H89" s="9"/>
    </row>
    <row r="90" spans="1:11" x14ac:dyDescent="0.45">
      <c r="B90" s="1"/>
      <c r="F90" s="4"/>
      <c r="G90" s="16"/>
      <c r="H90" s="9"/>
    </row>
    <row r="91" spans="1:11" ht="17.25" customHeight="1" x14ac:dyDescent="0.45">
      <c r="B91" s="1"/>
      <c r="F91" s="4"/>
    </row>
    <row r="92" spans="1:11" x14ac:dyDescent="0.45">
      <c r="B92" s="17" t="s">
        <v>16</v>
      </c>
      <c r="F92" s="4"/>
    </row>
    <row r="93" spans="1:11" x14ac:dyDescent="0.45">
      <c r="A93" s="7"/>
      <c r="C93" s="60" t="s">
        <v>31</v>
      </c>
      <c r="D93" s="60"/>
      <c r="E93" s="60"/>
      <c r="G93" s="61" t="s">
        <v>1</v>
      </c>
      <c r="H93" s="61"/>
      <c r="I93" s="61"/>
    </row>
    <row r="94" spans="1:11" x14ac:dyDescent="0.45">
      <c r="B94" s="35" t="s">
        <v>2</v>
      </c>
      <c r="C94" s="36" t="s">
        <v>38</v>
      </c>
      <c r="D94" s="36" t="s">
        <v>39</v>
      </c>
      <c r="E94" s="36" t="s">
        <v>40</v>
      </c>
      <c r="G94" s="44" t="s">
        <v>5</v>
      </c>
      <c r="H94" s="42" t="s">
        <v>6</v>
      </c>
      <c r="I94" s="43" t="s">
        <v>7</v>
      </c>
    </row>
    <row r="95" spans="1:11" x14ac:dyDescent="0.45">
      <c r="A95">
        <v>0</v>
      </c>
      <c r="B95" s="35">
        <v>0</v>
      </c>
      <c r="C95" s="37">
        <v>84.15</v>
      </c>
      <c r="D95" s="37">
        <v>98.65</v>
      </c>
      <c r="E95" s="37">
        <v>93.45</v>
      </c>
      <c r="G95" s="32">
        <f t="shared" ref="G95:G106" si="16">(C95-C$95)/(0.000998*$B$33)</f>
        <v>0</v>
      </c>
      <c r="H95" s="32">
        <f t="shared" ref="H95:H106" si="17">(D95-D$95)/(0.000998*$B$33)</f>
        <v>0</v>
      </c>
      <c r="I95" s="32">
        <f t="shared" ref="I95:I106" si="18">(E95-E$95)/(0.000998*$B$33)</f>
        <v>0</v>
      </c>
      <c r="J95">
        <f>AVERAGE(G76:I76,G95:I95)</f>
        <v>0</v>
      </c>
      <c r="K95">
        <f>_xlfn.STDEV.P(G76:I76,G95:I95)</f>
        <v>0</v>
      </c>
    </row>
    <row r="96" spans="1:11" x14ac:dyDescent="0.45">
      <c r="A96">
        <f>SQRT(B96/60)</f>
        <v>0.28867513459481287</v>
      </c>
      <c r="B96" s="35">
        <v>5</v>
      </c>
      <c r="C96" s="37">
        <v>102.25</v>
      </c>
      <c r="D96" s="37">
        <v>122.85</v>
      </c>
      <c r="E96" s="37">
        <v>117.35</v>
      </c>
      <c r="G96" s="32">
        <f t="shared" si="16"/>
        <v>6.477240194675062</v>
      </c>
      <c r="H96" s="32">
        <f t="shared" si="17"/>
        <v>8.6601774978528443</v>
      </c>
      <c r="I96" s="32">
        <f t="shared" si="18"/>
        <v>8.552819925565414</v>
      </c>
      <c r="J96">
        <f t="shared" ref="J96:J106" si="19">AVERAGE(G77:I77,G96:I96)</f>
        <v>6.4533829563889675</v>
      </c>
      <c r="K96">
        <f t="shared" ref="K96:K106" si="20">_xlfn.STDEV.P(G77:I77,G96:I96)</f>
        <v>1.8157478245776144</v>
      </c>
    </row>
    <row r="97" spans="1:11" x14ac:dyDescent="0.45">
      <c r="A97">
        <f t="shared" ref="A97:A106" si="21">SQRT(B97/60)</f>
        <v>0.40824829046386302</v>
      </c>
      <c r="B97" s="35">
        <v>10</v>
      </c>
      <c r="C97" s="37">
        <v>102.8</v>
      </c>
      <c r="D97" s="37">
        <v>126.45</v>
      </c>
      <c r="E97" s="37">
        <v>125</v>
      </c>
      <c r="G97" s="32">
        <f t="shared" si="16"/>
        <v>6.6740624105353534</v>
      </c>
      <c r="H97" s="32">
        <f t="shared" si="17"/>
        <v>9.9484683653020323</v>
      </c>
      <c r="I97" s="32">
        <f t="shared" si="18"/>
        <v>11.290438018894932</v>
      </c>
      <c r="J97">
        <f t="shared" si="19"/>
        <v>8.0995323981295915</v>
      </c>
      <c r="K97">
        <f t="shared" si="20"/>
        <v>1.9491706788776693</v>
      </c>
    </row>
    <row r="98" spans="1:11" x14ac:dyDescent="0.45">
      <c r="A98">
        <f t="shared" si="21"/>
        <v>0.57735026918962573</v>
      </c>
      <c r="B98" s="35">
        <v>20</v>
      </c>
      <c r="C98" s="37">
        <v>105.21</v>
      </c>
      <c r="D98" s="37">
        <v>131.55000000000001</v>
      </c>
      <c r="E98" s="37">
        <v>125.3</v>
      </c>
      <c r="G98" s="32">
        <f t="shared" si="16"/>
        <v>7.5365015745777226</v>
      </c>
      <c r="H98" s="32">
        <f t="shared" si="17"/>
        <v>11.773547094188379</v>
      </c>
      <c r="I98" s="32">
        <f t="shared" si="18"/>
        <v>11.397795591182362</v>
      </c>
      <c r="J98">
        <f t="shared" si="19"/>
        <v>8.9082927760282473</v>
      </c>
      <c r="K98">
        <f t="shared" si="20"/>
        <v>1.9601556181366784</v>
      </c>
    </row>
    <row r="99" spans="1:11" x14ac:dyDescent="0.45">
      <c r="A99">
        <f t="shared" si="21"/>
        <v>0.70710678118654757</v>
      </c>
      <c r="B99" s="35">
        <v>30</v>
      </c>
      <c r="C99" s="37">
        <v>105.35</v>
      </c>
      <c r="D99" s="37">
        <v>132.16</v>
      </c>
      <c r="E99" s="37">
        <v>127.35</v>
      </c>
      <c r="G99" s="32">
        <f t="shared" si="16"/>
        <v>7.5866017749785248</v>
      </c>
      <c r="H99" s="32">
        <f t="shared" si="17"/>
        <v>11.991840824506152</v>
      </c>
      <c r="I99" s="32">
        <f t="shared" si="18"/>
        <v>12.131405668479815</v>
      </c>
      <c r="J99">
        <f t="shared" si="19"/>
        <v>9.6299742341826491</v>
      </c>
      <c r="K99">
        <f t="shared" si="20"/>
        <v>1.818922769108485</v>
      </c>
    </row>
    <row r="100" spans="1:11" x14ac:dyDescent="0.45">
      <c r="A100">
        <f t="shared" si="21"/>
        <v>1</v>
      </c>
      <c r="B100" s="35">
        <v>60</v>
      </c>
      <c r="C100" s="37">
        <v>107.35</v>
      </c>
      <c r="D100" s="37">
        <v>135.05000000000001</v>
      </c>
      <c r="E100" s="37">
        <v>132.55000000000001</v>
      </c>
      <c r="G100" s="32">
        <f t="shared" si="16"/>
        <v>8.3023189235614048</v>
      </c>
      <c r="H100" s="32">
        <f t="shared" si="17"/>
        <v>13.02605210420842</v>
      </c>
      <c r="I100" s="32">
        <f t="shared" si="18"/>
        <v>13.992270254795308</v>
      </c>
      <c r="J100">
        <f t="shared" si="19"/>
        <v>11.305348792823745</v>
      </c>
      <c r="K100">
        <f t="shared" si="20"/>
        <v>2.0259193417888999</v>
      </c>
    </row>
    <row r="101" spans="1:11" x14ac:dyDescent="0.45">
      <c r="A101">
        <f t="shared" si="21"/>
        <v>1.2247448713915889</v>
      </c>
      <c r="B101" s="35">
        <v>90</v>
      </c>
      <c r="C101" s="37">
        <v>110.95</v>
      </c>
      <c r="D101" s="37">
        <v>140.55000000000001</v>
      </c>
      <c r="E101" s="37">
        <v>134.66</v>
      </c>
      <c r="G101" s="32">
        <f t="shared" si="16"/>
        <v>9.590609791010591</v>
      </c>
      <c r="H101" s="32">
        <f t="shared" si="17"/>
        <v>14.99427426281134</v>
      </c>
      <c r="I101" s="32">
        <f t="shared" si="18"/>
        <v>14.747351846550242</v>
      </c>
      <c r="J101">
        <f t="shared" si="19"/>
        <v>12.680718580017178</v>
      </c>
      <c r="K101">
        <f t="shared" si="20"/>
        <v>1.9651223432017157</v>
      </c>
    </row>
    <row r="102" spans="1:11" x14ac:dyDescent="0.45">
      <c r="A102">
        <f t="shared" si="21"/>
        <v>1.4142135623730951</v>
      </c>
      <c r="B102" s="35">
        <v>120</v>
      </c>
      <c r="C102" s="37">
        <v>114.2</v>
      </c>
      <c r="D102" s="37">
        <v>146.55000000000001</v>
      </c>
      <c r="E102" s="37">
        <v>136.80000000000001</v>
      </c>
      <c r="G102" s="32">
        <f t="shared" si="16"/>
        <v>10.753650157457772</v>
      </c>
      <c r="H102" s="32">
        <f t="shared" si="17"/>
        <v>17.141425708559979</v>
      </c>
      <c r="I102" s="32">
        <f t="shared" si="18"/>
        <v>15.513169195533928</v>
      </c>
      <c r="J102">
        <f t="shared" si="19"/>
        <v>14.093067086554063</v>
      </c>
      <c r="K102">
        <f t="shared" si="20"/>
        <v>2.2133588178240253</v>
      </c>
    </row>
    <row r="103" spans="1:11" x14ac:dyDescent="0.45">
      <c r="A103">
        <f t="shared" si="21"/>
        <v>1.7320508075688772</v>
      </c>
      <c r="B103" s="35">
        <v>180</v>
      </c>
      <c r="C103" s="37">
        <v>118.6</v>
      </c>
      <c r="D103" s="37">
        <v>155.65</v>
      </c>
      <c r="E103" s="37">
        <v>138.55000000000001</v>
      </c>
      <c r="G103" s="32">
        <f t="shared" si="16"/>
        <v>12.328227884340105</v>
      </c>
      <c r="H103" s="32">
        <f t="shared" si="17"/>
        <v>20.397938734612083</v>
      </c>
      <c r="I103" s="32">
        <f t="shared" si="18"/>
        <v>16.139421700543949</v>
      </c>
      <c r="J103">
        <f t="shared" si="19"/>
        <v>16.013574768584789</v>
      </c>
      <c r="K103">
        <f t="shared" si="20"/>
        <v>2.524459463604348</v>
      </c>
    </row>
    <row r="104" spans="1:11" x14ac:dyDescent="0.45">
      <c r="A104">
        <f t="shared" si="21"/>
        <v>2</v>
      </c>
      <c r="B104" s="35">
        <v>240</v>
      </c>
      <c r="C104" s="37">
        <v>122.4</v>
      </c>
      <c r="D104" s="37">
        <v>160.85</v>
      </c>
      <c r="E104" s="37">
        <v>141.9</v>
      </c>
      <c r="G104" s="32">
        <f t="shared" si="16"/>
        <v>13.688090466647582</v>
      </c>
      <c r="H104" s="32">
        <f t="shared" si="17"/>
        <v>22.258803320927566</v>
      </c>
      <c r="I104" s="32">
        <f t="shared" si="18"/>
        <v>17.338247924420269</v>
      </c>
      <c r="J104">
        <f t="shared" si="19"/>
        <v>17.388944555778227</v>
      </c>
      <c r="K104">
        <f t="shared" si="20"/>
        <v>2.6732102701099762</v>
      </c>
    </row>
    <row r="105" spans="1:11" x14ac:dyDescent="0.45">
      <c r="A105">
        <f t="shared" si="21"/>
        <v>2.4494897427831779</v>
      </c>
      <c r="B105" s="35">
        <v>360</v>
      </c>
      <c r="C105" s="37">
        <v>126.2</v>
      </c>
      <c r="D105" s="37">
        <v>166</v>
      </c>
      <c r="E105" s="37">
        <v>144</v>
      </c>
      <c r="G105" s="32">
        <f t="shared" si="16"/>
        <v>15.047953048955051</v>
      </c>
      <c r="H105" s="32">
        <f t="shared" si="17"/>
        <v>24.101774978528482</v>
      </c>
      <c r="I105" s="32">
        <f t="shared" si="18"/>
        <v>18.089750930432292</v>
      </c>
      <c r="J105">
        <f t="shared" si="19"/>
        <v>18.707056971085027</v>
      </c>
      <c r="K105">
        <f t="shared" si="20"/>
        <v>2.818761035723345</v>
      </c>
    </row>
    <row r="106" spans="1:11" x14ac:dyDescent="0.45">
      <c r="A106">
        <f t="shared" si="21"/>
        <v>4.9125689138508104</v>
      </c>
      <c r="B106" s="35">
        <v>1448</v>
      </c>
      <c r="C106" s="37">
        <v>157.30000000000001</v>
      </c>
      <c r="D106" s="37">
        <v>221.3</v>
      </c>
      <c r="E106" s="37">
        <v>185.5</v>
      </c>
      <c r="G106" s="32">
        <f t="shared" si="16"/>
        <v>26.177354709418839</v>
      </c>
      <c r="H106" s="32">
        <f t="shared" si="17"/>
        <v>43.891354136845123</v>
      </c>
      <c r="I106" s="32">
        <f t="shared" si="18"/>
        <v>32.940881763527052</v>
      </c>
      <c r="J106">
        <f t="shared" si="19"/>
        <v>32.914042370455199</v>
      </c>
      <c r="K106">
        <f t="shared" si="20"/>
        <v>5.4499635462019427</v>
      </c>
    </row>
    <row r="107" spans="1:11" x14ac:dyDescent="0.45">
      <c r="B107" s="1"/>
      <c r="F107" s="4" t="s">
        <v>3</v>
      </c>
      <c r="G107" s="32">
        <f>SLOPE(G95:G106,$A$57:$A$68)</f>
        <v>4.6724183220475375</v>
      </c>
      <c r="H107" s="32">
        <f>SLOPE(H95:H106,$A$57:$A$68)</f>
        <v>8.0227760185399912</v>
      </c>
      <c r="I107" s="32">
        <f>SLOPE(I95:I106,$A$57:$A$68)</f>
        <v>5.4145986015515586</v>
      </c>
    </row>
    <row r="108" spans="1:11" x14ac:dyDescent="0.45">
      <c r="B108" s="1"/>
      <c r="G108" s="15" t="s">
        <v>12</v>
      </c>
      <c r="H108" s="17">
        <f>AVERAGE(G107:I107, G88:I88)</f>
        <v>5.9869658408333386</v>
      </c>
    </row>
    <row r="109" spans="1:11" x14ac:dyDescent="0.45">
      <c r="B109" s="1"/>
      <c r="G109" s="15" t="s">
        <v>13</v>
      </c>
      <c r="H109" s="17">
        <f>_xlfn.STDEV.S(G107:I107,G88:I88)</f>
        <v>1.162408322964267</v>
      </c>
    </row>
    <row r="110" spans="1:11" x14ac:dyDescent="0.45">
      <c r="B110" s="1"/>
    </row>
    <row r="111" spans="1:11" x14ac:dyDescent="0.45">
      <c r="B111" s="1"/>
    </row>
    <row r="112" spans="1:11" x14ac:dyDescent="0.45">
      <c r="B112" s="1"/>
    </row>
    <row r="113" spans="2:8" x14ac:dyDescent="0.45">
      <c r="B113" s="1"/>
    </row>
    <row r="114" spans="2:8" x14ac:dyDescent="0.45">
      <c r="B114" s="1"/>
    </row>
    <row r="115" spans="2:8" x14ac:dyDescent="0.45">
      <c r="B115" s="1"/>
    </row>
    <row r="116" spans="2:8" x14ac:dyDescent="0.45">
      <c r="B116" s="1"/>
    </row>
    <row r="117" spans="2:8" x14ac:dyDescent="0.45">
      <c r="B117" s="1"/>
    </row>
    <row r="118" spans="2:8" x14ac:dyDescent="0.45">
      <c r="B118" s="1"/>
    </row>
    <row r="119" spans="2:8" x14ac:dyDescent="0.45">
      <c r="B119" s="1"/>
    </row>
    <row r="120" spans="2:8" x14ac:dyDescent="0.45">
      <c r="B120" s="1"/>
    </row>
    <row r="121" spans="2:8" x14ac:dyDescent="0.45">
      <c r="B121" s="1"/>
    </row>
    <row r="122" spans="2:8" x14ac:dyDescent="0.45">
      <c r="B122" s="1"/>
    </row>
    <row r="123" spans="2:8" x14ac:dyDescent="0.45">
      <c r="B123" s="1"/>
    </row>
    <row r="124" spans="2:8" x14ac:dyDescent="0.45">
      <c r="B124" s="1"/>
    </row>
    <row r="125" spans="2:8" x14ac:dyDescent="0.45">
      <c r="B125" s="4"/>
      <c r="F125" s="4"/>
    </row>
    <row r="126" spans="2:8" s="5" customFormat="1" x14ac:dyDescent="0.45">
      <c r="B126" s="6"/>
    </row>
    <row r="127" spans="2:8" x14ac:dyDescent="0.45">
      <c r="B127" s="1"/>
      <c r="C127" s="1"/>
      <c r="F127" s="1"/>
    </row>
    <row r="128" spans="2:8" x14ac:dyDescent="0.45">
      <c r="B128" s="1"/>
      <c r="H128" s="2"/>
    </row>
    <row r="129" spans="2:2" x14ac:dyDescent="0.45">
      <c r="B129" s="1"/>
    </row>
    <row r="130" spans="2:2" x14ac:dyDescent="0.45">
      <c r="B130" s="1"/>
    </row>
    <row r="131" spans="2:2" x14ac:dyDescent="0.45">
      <c r="B131" s="1"/>
    </row>
    <row r="132" spans="2:2" x14ac:dyDescent="0.45">
      <c r="B132" s="1"/>
    </row>
    <row r="133" spans="2:2" x14ac:dyDescent="0.45">
      <c r="B133" s="1"/>
    </row>
    <row r="134" spans="2:2" x14ac:dyDescent="0.45">
      <c r="B134" s="1"/>
    </row>
    <row r="135" spans="2:2" x14ac:dyDescent="0.45">
      <c r="B135" s="1"/>
    </row>
    <row r="136" spans="2:2" x14ac:dyDescent="0.45">
      <c r="B136" s="1"/>
    </row>
    <row r="137" spans="2:2" x14ac:dyDescent="0.45">
      <c r="B137" s="1"/>
    </row>
    <row r="138" spans="2:2" x14ac:dyDescent="0.45">
      <c r="B138" s="1"/>
    </row>
    <row r="139" spans="2:2" x14ac:dyDescent="0.45">
      <c r="B139" s="1"/>
    </row>
    <row r="140" spans="2:2" x14ac:dyDescent="0.45">
      <c r="B140" s="1"/>
    </row>
    <row r="141" spans="2:2" x14ac:dyDescent="0.45">
      <c r="B141" s="1"/>
    </row>
    <row r="142" spans="2:2" x14ac:dyDescent="0.45">
      <c r="B142" s="1"/>
    </row>
    <row r="143" spans="2:2" x14ac:dyDescent="0.45">
      <c r="B143" s="1"/>
    </row>
    <row r="144" spans="2:2" x14ac:dyDescent="0.45">
      <c r="B144" s="1"/>
    </row>
    <row r="145" spans="2:8" x14ac:dyDescent="0.45">
      <c r="B145" s="1"/>
    </row>
    <row r="146" spans="2:8" x14ac:dyDescent="0.45">
      <c r="B146" s="4"/>
      <c r="F146" s="4"/>
    </row>
    <row r="147" spans="2:8" x14ac:dyDescent="0.45">
      <c r="B147" s="1"/>
      <c r="C147" s="1"/>
      <c r="F147" s="1"/>
    </row>
    <row r="148" spans="2:8" x14ac:dyDescent="0.45">
      <c r="B148" s="1"/>
      <c r="H148" s="2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6" x14ac:dyDescent="0.45">
      <c r="B161" s="1"/>
    </row>
    <row r="162" spans="2:6" x14ac:dyDescent="0.45">
      <c r="B162" s="1"/>
    </row>
    <row r="163" spans="2:6" x14ac:dyDescent="0.45">
      <c r="B163" s="1"/>
    </row>
    <row r="164" spans="2:6" x14ac:dyDescent="0.45">
      <c r="B164" s="1"/>
    </row>
    <row r="165" spans="2:6" x14ac:dyDescent="0.45">
      <c r="B165" s="1"/>
    </row>
    <row r="166" spans="2:6" x14ac:dyDescent="0.45">
      <c r="F166" s="4"/>
    </row>
    <row r="167" spans="2:6" x14ac:dyDescent="0.45">
      <c r="B167" s="1"/>
    </row>
    <row r="168" spans="2:6" x14ac:dyDescent="0.45">
      <c r="B168" s="1"/>
    </row>
    <row r="169" spans="2:6" x14ac:dyDescent="0.45">
      <c r="B169" s="1"/>
    </row>
    <row r="170" spans="2:6" x14ac:dyDescent="0.45">
      <c r="B170" s="1"/>
    </row>
    <row r="171" spans="2:6" x14ac:dyDescent="0.45">
      <c r="B171" s="1"/>
    </row>
    <row r="172" spans="2:6" x14ac:dyDescent="0.45">
      <c r="B172" s="1"/>
    </row>
    <row r="173" spans="2:6" x14ac:dyDescent="0.45">
      <c r="B173" s="1"/>
    </row>
    <row r="174" spans="2:6" x14ac:dyDescent="0.45">
      <c r="B174" s="1"/>
    </row>
    <row r="175" spans="2:6" x14ac:dyDescent="0.45">
      <c r="B175" s="1"/>
    </row>
    <row r="176" spans="2:6" x14ac:dyDescent="0.45">
      <c r="B176" s="1"/>
    </row>
    <row r="177" spans="2:2" x14ac:dyDescent="0.45">
      <c r="B177" s="1"/>
    </row>
    <row r="178" spans="2:2" x14ac:dyDescent="0.45">
      <c r="B178" s="1"/>
    </row>
    <row r="179" spans="2:2" x14ac:dyDescent="0.45">
      <c r="B179" s="1"/>
    </row>
    <row r="180" spans="2:2" x14ac:dyDescent="0.45">
      <c r="B180" s="1"/>
    </row>
    <row r="181" spans="2:2" x14ac:dyDescent="0.45">
      <c r="B181" s="1"/>
    </row>
    <row r="182" spans="2:2" x14ac:dyDescent="0.45">
      <c r="B182" s="1"/>
    </row>
    <row r="183" spans="2:2" x14ac:dyDescent="0.45">
      <c r="B183" s="1"/>
    </row>
    <row r="184" spans="2:2" x14ac:dyDescent="0.45">
      <c r="B184" s="1"/>
    </row>
    <row r="185" spans="2:2" x14ac:dyDescent="0.45">
      <c r="B185" s="1"/>
    </row>
    <row r="186" spans="2:2" x14ac:dyDescent="0.45">
      <c r="B186" s="1"/>
    </row>
    <row r="187" spans="2:2" x14ac:dyDescent="0.45">
      <c r="B187" s="1"/>
    </row>
    <row r="188" spans="2:2" x14ac:dyDescent="0.45">
      <c r="B188" s="1"/>
    </row>
    <row r="189" spans="2:2" x14ac:dyDescent="0.45">
      <c r="B189" s="1"/>
    </row>
    <row r="190" spans="2:2" x14ac:dyDescent="0.45">
      <c r="B190" s="1"/>
    </row>
    <row r="191" spans="2:2" x14ac:dyDescent="0.45">
      <c r="B191" s="1"/>
    </row>
    <row r="192" spans="2:2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</sheetData>
  <mergeCells count="8">
    <mergeCell ref="C93:E93"/>
    <mergeCell ref="G93:I93"/>
    <mergeCell ref="C36:E36"/>
    <mergeCell ref="G36:I36"/>
    <mergeCell ref="C55:E55"/>
    <mergeCell ref="G55:I55"/>
    <mergeCell ref="C74:E74"/>
    <mergeCell ref="G74:I74"/>
  </mergeCells>
  <phoneticPr fontId="9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4592D-0FF9-48D1-8A15-C7BF5652A060}">
  <sheetPr>
    <tabColor rgb="FFFFFF00"/>
  </sheetPr>
  <dimension ref="A1:AC268"/>
  <sheetViews>
    <sheetView zoomScale="95" zoomScaleNormal="95" workbookViewId="0">
      <selection activeCell="C5" sqref="C5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43</v>
      </c>
    </row>
    <row r="2" spans="1:8" ht="23.25" x14ac:dyDescent="0.7">
      <c r="A2" s="12" t="s">
        <v>44</v>
      </c>
      <c r="B2" s="12" t="s">
        <v>50</v>
      </c>
    </row>
    <row r="4" spans="1:8" x14ac:dyDescent="0.45">
      <c r="B4" s="21"/>
    </row>
    <row r="5" spans="1:8" x14ac:dyDescent="0.45">
      <c r="A5" t="s">
        <v>45</v>
      </c>
      <c r="B5" s="22">
        <v>43833</v>
      </c>
    </row>
    <row r="6" spans="1:8" x14ac:dyDescent="0.45">
      <c r="A6" s="38" t="s">
        <v>19</v>
      </c>
      <c r="B6" s="22">
        <v>43847</v>
      </c>
    </row>
    <row r="7" spans="1:8" x14ac:dyDescent="0.45">
      <c r="B7" s="18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7" t="s">
        <v>14</v>
      </c>
      <c r="D10" s="13" t="s">
        <v>5</v>
      </c>
      <c r="E10" s="27" t="s">
        <v>14</v>
      </c>
      <c r="G10" s="13" t="s">
        <v>38</v>
      </c>
      <c r="H10" s="27" t="s">
        <v>14</v>
      </c>
    </row>
    <row r="11" spans="1:8" x14ac:dyDescent="0.45">
      <c r="A11" s="23" t="s">
        <v>10</v>
      </c>
      <c r="B11" s="24">
        <v>103</v>
      </c>
      <c r="D11" s="25" t="s">
        <v>10</v>
      </c>
      <c r="E11" s="26">
        <v>127</v>
      </c>
      <c r="G11" s="25" t="s">
        <v>10</v>
      </c>
      <c r="H11" s="26">
        <v>144</v>
      </c>
    </row>
    <row r="12" spans="1:8" x14ac:dyDescent="0.45">
      <c r="A12" s="23" t="s">
        <v>11</v>
      </c>
      <c r="B12" s="24">
        <v>126</v>
      </c>
      <c r="D12" s="25" t="s">
        <v>11</v>
      </c>
      <c r="E12" s="26">
        <v>83</v>
      </c>
      <c r="G12" s="25" t="s">
        <v>11</v>
      </c>
      <c r="H12" s="26">
        <v>182</v>
      </c>
    </row>
    <row r="13" spans="1:8" x14ac:dyDescent="0.45">
      <c r="A13" s="23" t="s">
        <v>27</v>
      </c>
      <c r="B13" s="24">
        <v>106</v>
      </c>
      <c r="D13" s="25" t="s">
        <v>27</v>
      </c>
      <c r="E13" s="26">
        <v>47</v>
      </c>
      <c r="G13" s="25" t="s">
        <v>27</v>
      </c>
      <c r="H13" s="26">
        <v>211</v>
      </c>
    </row>
    <row r="14" spans="1:8" x14ac:dyDescent="0.45">
      <c r="A14" s="23" t="s">
        <v>28</v>
      </c>
      <c r="B14" s="24">
        <v>122</v>
      </c>
      <c r="D14" s="25" t="s">
        <v>28</v>
      </c>
      <c r="E14" s="26">
        <v>41</v>
      </c>
      <c r="G14" s="25" t="s">
        <v>28</v>
      </c>
      <c r="H14" s="26">
        <v>218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39</v>
      </c>
      <c r="H15" s="14"/>
    </row>
    <row r="16" spans="1:8" x14ac:dyDescent="0.45">
      <c r="A16" s="23" t="s">
        <v>10</v>
      </c>
      <c r="B16" s="24">
        <v>101</v>
      </c>
      <c r="D16" s="25" t="s">
        <v>10</v>
      </c>
      <c r="E16" s="26">
        <v>102</v>
      </c>
      <c r="G16" s="25" t="s">
        <v>10</v>
      </c>
      <c r="H16" s="26">
        <v>257</v>
      </c>
    </row>
    <row r="17" spans="1:8" x14ac:dyDescent="0.45">
      <c r="A17" s="23" t="s">
        <v>11</v>
      </c>
      <c r="B17" s="24">
        <v>145</v>
      </c>
      <c r="D17" s="25" t="s">
        <v>11</v>
      </c>
      <c r="E17" s="26">
        <v>131</v>
      </c>
      <c r="G17" s="25" t="s">
        <v>11</v>
      </c>
      <c r="H17" s="26">
        <v>265</v>
      </c>
    </row>
    <row r="18" spans="1:8" x14ac:dyDescent="0.45">
      <c r="A18" s="23" t="s">
        <v>27</v>
      </c>
      <c r="B18" s="24">
        <v>175</v>
      </c>
      <c r="D18" s="25" t="s">
        <v>27</v>
      </c>
      <c r="E18" s="26">
        <v>125</v>
      </c>
      <c r="G18" s="25" t="s">
        <v>27</v>
      </c>
      <c r="H18" s="26">
        <v>260</v>
      </c>
    </row>
    <row r="19" spans="1:8" x14ac:dyDescent="0.45">
      <c r="A19" s="23" t="s">
        <v>28</v>
      </c>
      <c r="B19" s="24">
        <v>104</v>
      </c>
      <c r="D19" s="25" t="s">
        <v>28</v>
      </c>
      <c r="E19" s="26">
        <v>74</v>
      </c>
      <c r="G19" s="25" t="s">
        <v>28</v>
      </c>
      <c r="H19" s="26">
        <v>275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40</v>
      </c>
      <c r="H20" s="14"/>
    </row>
    <row r="21" spans="1:8" x14ac:dyDescent="0.45">
      <c r="A21" s="23" t="s">
        <v>10</v>
      </c>
      <c r="B21" s="24">
        <v>292</v>
      </c>
      <c r="D21" s="25" t="s">
        <v>10</v>
      </c>
      <c r="E21" s="26">
        <v>289</v>
      </c>
      <c r="G21" s="25" t="s">
        <v>10</v>
      </c>
      <c r="H21" s="26">
        <v>233</v>
      </c>
    </row>
    <row r="22" spans="1:8" x14ac:dyDescent="0.45">
      <c r="A22" s="23" t="s">
        <v>11</v>
      </c>
      <c r="B22" s="24">
        <v>311</v>
      </c>
      <c r="D22" s="25" t="s">
        <v>11</v>
      </c>
      <c r="E22" s="26">
        <v>243</v>
      </c>
      <c r="G22" s="25" t="s">
        <v>11</v>
      </c>
      <c r="H22" s="26">
        <v>243</v>
      </c>
    </row>
    <row r="23" spans="1:8" x14ac:dyDescent="0.45">
      <c r="A23" s="23" t="s">
        <v>27</v>
      </c>
      <c r="B23" s="24">
        <v>242</v>
      </c>
      <c r="D23" s="25" t="s">
        <v>27</v>
      </c>
      <c r="E23" s="26">
        <v>245</v>
      </c>
      <c r="G23" s="25" t="s">
        <v>27</v>
      </c>
      <c r="H23" s="26">
        <v>241</v>
      </c>
    </row>
    <row r="24" spans="1:8" x14ac:dyDescent="0.45">
      <c r="A24" s="23" t="s">
        <v>28</v>
      </c>
      <c r="B24" s="24">
        <v>252</v>
      </c>
      <c r="D24" s="25" t="s">
        <v>28</v>
      </c>
      <c r="E24" s="26">
        <v>292</v>
      </c>
      <c r="G24" s="25" t="s">
        <v>28</v>
      </c>
      <c r="H24" s="26">
        <v>258</v>
      </c>
    </row>
    <row r="25" spans="1:8" x14ac:dyDescent="0.45">
      <c r="A25" s="10" t="s">
        <v>12</v>
      </c>
      <c r="B25" s="11">
        <f>AVERAGE(B21:B24,B16:B19,B11:B14)</f>
        <v>173.25</v>
      </c>
      <c r="D25" s="15" t="s">
        <v>12</v>
      </c>
      <c r="E25" s="17">
        <f>AVERAGE(E21:E24,E16:E19,E11:E14, H11:H14, H16:H19,H21:H24)</f>
        <v>191.08333333333334</v>
      </c>
    </row>
    <row r="26" spans="1:8" x14ac:dyDescent="0.45">
      <c r="A26" s="10" t="s">
        <v>13</v>
      </c>
      <c r="B26" s="11">
        <f>_xlfn.STDEV.S(B21:B24,B16:B19,B11:B14)</f>
        <v>79.279855288373568</v>
      </c>
      <c r="D26" s="15" t="s">
        <v>13</v>
      </c>
      <c r="E26" s="17">
        <f>_xlfn.STDEV.S(E21:E24,E16:E19,E11:E14, H11:H14,H16:H19,H21:H24)</f>
        <v>80.894948875830252</v>
      </c>
    </row>
    <row r="30" spans="1:8" x14ac:dyDescent="0.45">
      <c r="A30" s="29" t="s">
        <v>30</v>
      </c>
      <c r="B30" s="30">
        <v>7</v>
      </c>
    </row>
    <row r="31" spans="1:8" x14ac:dyDescent="0.45">
      <c r="A31" s="29" t="s">
        <v>9</v>
      </c>
      <c r="B31" s="30">
        <v>28</v>
      </c>
      <c r="E31" s="31"/>
    </row>
    <row r="32" spans="1:8" x14ac:dyDescent="0.45">
      <c r="A32" s="29" t="s">
        <v>8</v>
      </c>
      <c r="B32" s="30">
        <v>100</v>
      </c>
    </row>
    <row r="33" spans="1:11" x14ac:dyDescent="0.45">
      <c r="A33" s="29" t="s">
        <v>0</v>
      </c>
      <c r="B33" s="30">
        <f>B32*B31</f>
        <v>2800</v>
      </c>
    </row>
    <row r="35" spans="1:11" x14ac:dyDescent="0.45">
      <c r="B35" s="28" t="s">
        <v>25</v>
      </c>
    </row>
    <row r="36" spans="1:11" x14ac:dyDescent="0.45">
      <c r="A36" s="7"/>
      <c r="C36" s="62" t="s">
        <v>31</v>
      </c>
      <c r="D36" s="63"/>
      <c r="E36" s="64"/>
      <c r="G36" s="61" t="s">
        <v>1</v>
      </c>
      <c r="H36" s="61"/>
      <c r="I36" s="61"/>
    </row>
    <row r="37" spans="1:11" x14ac:dyDescent="0.45">
      <c r="B37" s="35" t="s">
        <v>2</v>
      </c>
      <c r="C37" s="36" t="s">
        <v>5</v>
      </c>
      <c r="D37" s="36" t="s">
        <v>6</v>
      </c>
      <c r="E37" s="36" t="s">
        <v>7</v>
      </c>
      <c r="G37" s="44" t="s">
        <v>5</v>
      </c>
      <c r="H37" s="42" t="s">
        <v>6</v>
      </c>
      <c r="I37" s="43" t="s">
        <v>7</v>
      </c>
    </row>
    <row r="38" spans="1:11" x14ac:dyDescent="0.45">
      <c r="A38">
        <v>0</v>
      </c>
      <c r="B38" s="35">
        <v>0</v>
      </c>
      <c r="C38" s="37">
        <v>96.15</v>
      </c>
      <c r="D38" s="37">
        <v>65.2</v>
      </c>
      <c r="E38" s="37">
        <v>86.6</v>
      </c>
      <c r="G38" s="33">
        <f>(C38-C$38)/(0.000998*$B$33)</f>
        <v>0</v>
      </c>
      <c r="H38" s="33">
        <f>(D38-D$38)/(0.000998*$B$33)</f>
        <v>0</v>
      </c>
      <c r="I38" s="33">
        <f>(E38-E$38)/(0.000998*$B$33)</f>
        <v>0</v>
      </c>
      <c r="J38">
        <f>AVERAGE(G38:I38)</f>
        <v>0</v>
      </c>
      <c r="K38">
        <f>_xlfn.STDEV.P(G38:I38)</f>
        <v>0</v>
      </c>
    </row>
    <row r="39" spans="1:11" x14ac:dyDescent="0.45">
      <c r="A39">
        <f>SQRT(1/12)</f>
        <v>0.28867513459481287</v>
      </c>
      <c r="B39" s="35">
        <v>5</v>
      </c>
      <c r="C39" s="37">
        <v>98</v>
      </c>
      <c r="D39" s="37">
        <v>70.3</v>
      </c>
      <c r="E39" s="37">
        <v>90.05</v>
      </c>
      <c r="G39" s="33">
        <f t="shared" ref="G39:G49" si="0">(C39-C$38)/(0.000998*$B$33)</f>
        <v>0.66203836243916203</v>
      </c>
      <c r="H39" s="33">
        <f t="shared" ref="H39:H49" si="1">(D39-D$38)/(0.000998*$B$33)</f>
        <v>1.8250787288863421</v>
      </c>
      <c r="I39" s="33">
        <f t="shared" ref="I39:I49" si="2">(E39-E$38)/(0.000998*$B$33)</f>
        <v>1.2346120813054691</v>
      </c>
      <c r="J39">
        <f t="shared" ref="J39:J49" si="3">AVERAGE(G39:I39)</f>
        <v>1.2405763908769911</v>
      </c>
      <c r="K39">
        <f t="shared" ref="K39:K49" si="4">_xlfn.STDEV.P(G39:I39)</f>
        <v>0.47482797112069713</v>
      </c>
    </row>
    <row r="40" spans="1:11" x14ac:dyDescent="0.45">
      <c r="A40">
        <f>SQRT(1/6)</f>
        <v>0.40824829046386302</v>
      </c>
      <c r="B40" s="35">
        <v>10</v>
      </c>
      <c r="C40" s="37">
        <v>102.9</v>
      </c>
      <c r="D40" s="37">
        <v>77.150000000000006</v>
      </c>
      <c r="E40" s="37">
        <v>92.85</v>
      </c>
      <c r="G40" s="33">
        <f t="shared" si="0"/>
        <v>2.4155453764672203</v>
      </c>
      <c r="H40" s="33">
        <f t="shared" si="1"/>
        <v>4.2764099627827097</v>
      </c>
      <c r="I40" s="33">
        <f t="shared" si="2"/>
        <v>2.2366160893215001</v>
      </c>
      <c r="J40">
        <f t="shared" si="3"/>
        <v>2.9761904761904767</v>
      </c>
      <c r="K40">
        <f t="shared" si="4"/>
        <v>0.92229133410047293</v>
      </c>
    </row>
    <row r="41" spans="1:11" x14ac:dyDescent="0.45">
      <c r="A41">
        <f>SQRT(1/3)</f>
        <v>0.57735026918962573</v>
      </c>
      <c r="B41" s="35">
        <v>20</v>
      </c>
      <c r="C41" s="37">
        <v>106.6</v>
      </c>
      <c r="D41" s="37">
        <v>84.65</v>
      </c>
      <c r="E41" s="37">
        <v>98.75</v>
      </c>
      <c r="G41" s="33">
        <f t="shared" si="0"/>
        <v>3.7396221013455442</v>
      </c>
      <c r="H41" s="33">
        <f t="shared" si="1"/>
        <v>6.9603492699685097</v>
      </c>
      <c r="I41" s="33">
        <f t="shared" si="2"/>
        <v>4.3479816776409983</v>
      </c>
      <c r="J41">
        <f t="shared" si="3"/>
        <v>5.015984349651684</v>
      </c>
      <c r="K41">
        <f t="shared" si="4"/>
        <v>1.3971259907482902</v>
      </c>
    </row>
    <row r="42" spans="1:11" x14ac:dyDescent="0.45">
      <c r="A42">
        <f>SQRT(1/2)</f>
        <v>0.70710678118654757</v>
      </c>
      <c r="B42" s="35">
        <v>30</v>
      </c>
      <c r="C42" s="37">
        <v>109.15</v>
      </c>
      <c r="D42" s="37">
        <v>86.05</v>
      </c>
      <c r="E42" s="37">
        <v>100.45</v>
      </c>
      <c r="G42" s="33">
        <f t="shared" si="0"/>
        <v>4.65216146578872</v>
      </c>
      <c r="H42" s="33">
        <f t="shared" si="1"/>
        <v>7.4613512739765229</v>
      </c>
      <c r="I42" s="33">
        <f t="shared" si="2"/>
        <v>4.9563412539364471</v>
      </c>
      <c r="J42">
        <f t="shared" si="3"/>
        <v>5.689951331233897</v>
      </c>
      <c r="K42">
        <f t="shared" si="4"/>
        <v>1.2587095650548437</v>
      </c>
    </row>
    <row r="43" spans="1:11" x14ac:dyDescent="0.45">
      <c r="A43">
        <f>SQRT(1)</f>
        <v>1</v>
      </c>
      <c r="B43" s="35">
        <v>60</v>
      </c>
      <c r="C43" s="37">
        <v>112</v>
      </c>
      <c r="D43" s="37">
        <v>87.55</v>
      </c>
      <c r="E43" s="37">
        <v>102.85</v>
      </c>
      <c r="G43" s="33">
        <f t="shared" si="0"/>
        <v>5.6720584025193226</v>
      </c>
      <c r="H43" s="33">
        <f t="shared" si="1"/>
        <v>7.9981391354136822</v>
      </c>
      <c r="I43" s="33">
        <f t="shared" si="2"/>
        <v>5.8152018322359007</v>
      </c>
      <c r="J43">
        <f t="shared" si="3"/>
        <v>6.4951331233896354</v>
      </c>
      <c r="K43">
        <f t="shared" si="4"/>
        <v>1.0643911607120964</v>
      </c>
    </row>
    <row r="44" spans="1:11" x14ac:dyDescent="0.45">
      <c r="A44">
        <f>SQRT(1.5)</f>
        <v>1.2247448713915889</v>
      </c>
      <c r="B44" s="35">
        <v>90</v>
      </c>
      <c r="C44" s="37">
        <v>115.95</v>
      </c>
      <c r="D44" s="37">
        <v>90.5</v>
      </c>
      <c r="E44" s="37">
        <v>104.4</v>
      </c>
      <c r="G44" s="33">
        <f t="shared" si="0"/>
        <v>7.0855997709705116</v>
      </c>
      <c r="H44" s="33">
        <f t="shared" si="1"/>
        <v>9.0538219295734308</v>
      </c>
      <c r="I44" s="33">
        <f t="shared" si="2"/>
        <v>6.3698826223876361</v>
      </c>
      <c r="J44">
        <f t="shared" si="3"/>
        <v>7.5031014409771926</v>
      </c>
      <c r="K44">
        <f t="shared" si="4"/>
        <v>1.1347872882932839</v>
      </c>
    </row>
    <row r="45" spans="1:11" x14ac:dyDescent="0.45">
      <c r="A45">
        <f>SQRT(2)</f>
        <v>1.4142135623730951</v>
      </c>
      <c r="B45" s="35">
        <v>120</v>
      </c>
      <c r="C45" s="37">
        <v>118.4</v>
      </c>
      <c r="D45" s="37">
        <v>91.8</v>
      </c>
      <c r="E45" s="37">
        <v>105.9</v>
      </c>
      <c r="G45" s="33">
        <f t="shared" si="0"/>
        <v>7.9623532779845405</v>
      </c>
      <c r="H45" s="33">
        <f t="shared" si="1"/>
        <v>9.5190380761523024</v>
      </c>
      <c r="I45" s="33">
        <f t="shared" si="2"/>
        <v>6.9066704838247963</v>
      </c>
      <c r="J45">
        <f t="shared" si="3"/>
        <v>8.1293539459872139</v>
      </c>
      <c r="K45">
        <f t="shared" si="4"/>
        <v>1.0730122791145</v>
      </c>
    </row>
    <row r="46" spans="1:11" x14ac:dyDescent="0.45">
      <c r="A46">
        <f>SQRT(3)</f>
        <v>1.7320508075688772</v>
      </c>
      <c r="B46" s="35">
        <v>180</v>
      </c>
      <c r="C46" s="37">
        <v>121.5</v>
      </c>
      <c r="D46" s="37">
        <v>92.3</v>
      </c>
      <c r="E46" s="37">
        <v>108.7</v>
      </c>
      <c r="G46" s="33">
        <f t="shared" si="0"/>
        <v>9.0717148582880025</v>
      </c>
      <c r="H46" s="33">
        <f t="shared" si="1"/>
        <v>9.697967363298023</v>
      </c>
      <c r="I46" s="33">
        <f t="shared" si="2"/>
        <v>7.9086744918408272</v>
      </c>
      <c r="J46">
        <f t="shared" si="3"/>
        <v>8.8927855711422836</v>
      </c>
      <c r="K46">
        <f t="shared" si="4"/>
        <v>0.74135192376753634</v>
      </c>
    </row>
    <row r="47" spans="1:11" x14ac:dyDescent="0.45">
      <c r="A47">
        <f>SQRT(4)</f>
        <v>2</v>
      </c>
      <c r="B47" s="35">
        <v>240</v>
      </c>
      <c r="C47" s="37">
        <v>124.75</v>
      </c>
      <c r="D47" s="37">
        <v>94.6</v>
      </c>
      <c r="E47" s="37">
        <v>111.1</v>
      </c>
      <c r="G47" s="33">
        <f t="shared" si="0"/>
        <v>10.234755224735183</v>
      </c>
      <c r="H47" s="33">
        <f t="shared" si="1"/>
        <v>10.521042084168334</v>
      </c>
      <c r="I47" s="33">
        <f t="shared" si="2"/>
        <v>8.7675350701402799</v>
      </c>
      <c r="J47">
        <f t="shared" si="3"/>
        <v>9.8411107930145985</v>
      </c>
      <c r="K47">
        <f t="shared" si="4"/>
        <v>0.76807710812125363</v>
      </c>
    </row>
    <row r="48" spans="1:11" x14ac:dyDescent="0.45">
      <c r="A48">
        <f>SQRT(6)</f>
        <v>2.4494897427831779</v>
      </c>
      <c r="B48" s="35">
        <v>360</v>
      </c>
      <c r="C48" s="37">
        <v>124</v>
      </c>
      <c r="D48" s="37">
        <v>96.3</v>
      </c>
      <c r="E48" s="37">
        <v>113.4</v>
      </c>
      <c r="G48" s="33">
        <f t="shared" si="0"/>
        <v>9.9663612940166022</v>
      </c>
      <c r="H48" s="33">
        <f t="shared" si="1"/>
        <v>11.129401660463783</v>
      </c>
      <c r="I48" s="33">
        <f t="shared" si="2"/>
        <v>9.5906097910105963</v>
      </c>
      <c r="J48">
        <f t="shared" si="3"/>
        <v>10.22879091516366</v>
      </c>
      <c r="K48">
        <f t="shared" si="4"/>
        <v>0.65504304383521217</v>
      </c>
    </row>
    <row r="49" spans="1:29" x14ac:dyDescent="0.45">
      <c r="A49">
        <f>SQRT(24)</f>
        <v>4.8989794855663558</v>
      </c>
      <c r="B49" s="35">
        <v>1448</v>
      </c>
      <c r="C49" s="37">
        <v>137.1</v>
      </c>
      <c r="D49" s="37">
        <v>110</v>
      </c>
      <c r="E49" s="37">
        <v>126.35</v>
      </c>
      <c r="G49" s="33">
        <f t="shared" si="0"/>
        <v>14.654308617234465</v>
      </c>
      <c r="H49" s="33">
        <f t="shared" si="1"/>
        <v>16.032064128256511</v>
      </c>
      <c r="I49" s="33">
        <f t="shared" si="2"/>
        <v>14.22487832808474</v>
      </c>
      <c r="J49">
        <f t="shared" si="3"/>
        <v>14.97041702452524</v>
      </c>
      <c r="K49">
        <f t="shared" si="4"/>
        <v>0.77089710638776932</v>
      </c>
    </row>
    <row r="50" spans="1:29" x14ac:dyDescent="0.45">
      <c r="B50" s="1"/>
      <c r="F50" s="41" t="s">
        <v>3</v>
      </c>
      <c r="G50" s="33">
        <f>SLOPE(G38:G49,$A$38:$A$49)</f>
        <v>3.034525248540751</v>
      </c>
      <c r="H50" s="33">
        <f>SLOPE(H38:H49,$A$38:$A$49)</f>
        <v>2.9096784846879453</v>
      </c>
      <c r="I50" s="33">
        <f>SLOPE(I38:I49,$A$38:$A$49)</f>
        <v>2.8115998477694446</v>
      </c>
    </row>
    <row r="51" spans="1:29" x14ac:dyDescent="0.45">
      <c r="B51" s="1"/>
      <c r="G51" s="39" t="s">
        <v>12</v>
      </c>
      <c r="H51" s="40">
        <f>AVERAGE(G50:I50)</f>
        <v>2.918601193666047</v>
      </c>
    </row>
    <row r="52" spans="1:29" x14ac:dyDescent="0.45">
      <c r="B52" s="1"/>
      <c r="G52" s="39" t="s">
        <v>13</v>
      </c>
      <c r="H52" s="40">
        <f>_xlfn.STDEV.S(G50:I50)</f>
        <v>0.11173023149037514</v>
      </c>
    </row>
    <row r="54" spans="1:29" x14ac:dyDescent="0.45">
      <c r="B54" s="8" t="s">
        <v>4</v>
      </c>
      <c r="V54" s="1"/>
      <c r="Z54" s="1"/>
      <c r="AA54" s="1"/>
      <c r="AB54" s="1"/>
      <c r="AC54" s="1"/>
    </row>
    <row r="55" spans="1:29" x14ac:dyDescent="0.45">
      <c r="A55" s="7"/>
      <c r="C55" s="62" t="s">
        <v>31</v>
      </c>
      <c r="D55" s="63"/>
      <c r="E55" s="64"/>
      <c r="G55" s="61" t="s">
        <v>1</v>
      </c>
      <c r="H55" s="61"/>
      <c r="I55" s="61"/>
      <c r="V55" s="1"/>
    </row>
    <row r="56" spans="1:29" x14ac:dyDescent="0.45">
      <c r="A56" s="33"/>
      <c r="B56" s="35" t="s">
        <v>2</v>
      </c>
      <c r="C56" s="36" t="s">
        <v>5</v>
      </c>
      <c r="D56" s="36" t="s">
        <v>6</v>
      </c>
      <c r="E56" s="36" t="s">
        <v>7</v>
      </c>
      <c r="F56" s="33"/>
      <c r="G56" s="44" t="s">
        <v>5</v>
      </c>
      <c r="H56" s="42" t="s">
        <v>6</v>
      </c>
      <c r="I56" s="43" t="s">
        <v>7</v>
      </c>
      <c r="V56" s="1"/>
      <c r="Z56" s="3"/>
      <c r="AA56" s="3"/>
      <c r="AB56" s="3"/>
      <c r="AC56" s="3"/>
    </row>
    <row r="57" spans="1:29" x14ac:dyDescent="0.45">
      <c r="A57">
        <v>0</v>
      </c>
      <c r="B57" s="35">
        <v>0</v>
      </c>
      <c r="C57" s="37">
        <v>31.15</v>
      </c>
      <c r="D57" s="37">
        <v>51.1</v>
      </c>
      <c r="E57" s="37">
        <v>79.650000000000006</v>
      </c>
      <c r="F57" s="33"/>
      <c r="G57" s="33">
        <f t="shared" ref="G57:G68" si="5">(C57-C$57)/(0.000998*$B$33)</f>
        <v>0</v>
      </c>
      <c r="H57" s="33">
        <f t="shared" ref="H57:H68" si="6">(D57-D$57)/(0.000998*$B$33)</f>
        <v>0</v>
      </c>
      <c r="I57" s="33">
        <f t="shared" ref="I57:I68" si="7">(E57-E$57)/(0.000998*$B$33)</f>
        <v>0</v>
      </c>
      <c r="J57">
        <f>AVERAGE(G57:I57)</f>
        <v>0</v>
      </c>
      <c r="K57">
        <f>_xlfn.STDEV.P(G57:I57)</f>
        <v>0</v>
      </c>
      <c r="V57" s="1"/>
      <c r="W57" s="3"/>
      <c r="X57" s="3"/>
      <c r="Y57" s="3"/>
      <c r="Z57" s="3"/>
      <c r="AA57" s="3"/>
      <c r="AB57" s="3"/>
      <c r="AC57" s="3"/>
    </row>
    <row r="58" spans="1:29" x14ac:dyDescent="0.45">
      <c r="A58">
        <f>SQRT(1/12)</f>
        <v>0.28867513459481287</v>
      </c>
      <c r="B58" s="35">
        <v>5</v>
      </c>
      <c r="C58" s="37">
        <v>34.200000000000003</v>
      </c>
      <c r="D58" s="37">
        <v>55.85</v>
      </c>
      <c r="E58" s="37">
        <v>83.05</v>
      </c>
      <c r="F58" s="33"/>
      <c r="G58" s="33">
        <f t="shared" si="5"/>
        <v>1.0914686515888936</v>
      </c>
      <c r="H58" s="33">
        <f t="shared" si="6"/>
        <v>1.6998282278843402</v>
      </c>
      <c r="I58" s="33">
        <f t="shared" si="7"/>
        <v>1.2167191525908931</v>
      </c>
      <c r="J58">
        <f t="shared" ref="J58:J68" si="8">AVERAGE(G58:I58)</f>
        <v>1.3360053440213757</v>
      </c>
      <c r="K58">
        <f t="shared" ref="K58:K68" si="9">_xlfn.STDEV.P(G58:I58)</f>
        <v>0.26229403363030873</v>
      </c>
    </row>
    <row r="59" spans="1:29" x14ac:dyDescent="0.45">
      <c r="A59">
        <f>SQRT(1/6)</f>
        <v>0.40824829046386302</v>
      </c>
      <c r="B59" s="35">
        <v>10</v>
      </c>
      <c r="C59" s="37">
        <v>37.6</v>
      </c>
      <c r="D59" s="37">
        <v>59.6</v>
      </c>
      <c r="E59" s="37">
        <v>86.6</v>
      </c>
      <c r="F59" s="33"/>
      <c r="G59" s="33">
        <f t="shared" si="5"/>
        <v>2.3081878041797892</v>
      </c>
      <c r="H59" s="33">
        <f t="shared" si="6"/>
        <v>3.0417978814772404</v>
      </c>
      <c r="I59" s="33">
        <f t="shared" si="7"/>
        <v>2.4871170913255041</v>
      </c>
      <c r="J59">
        <f t="shared" si="8"/>
        <v>2.6123675923275114</v>
      </c>
      <c r="K59">
        <f t="shared" si="9"/>
        <v>0.31231576156088303</v>
      </c>
    </row>
    <row r="60" spans="1:29" x14ac:dyDescent="0.45">
      <c r="A60">
        <f>SQRT(1/3)</f>
        <v>0.57735026918962573</v>
      </c>
      <c r="B60" s="35">
        <v>20</v>
      </c>
      <c r="C60" s="37">
        <v>40.299999999999997</v>
      </c>
      <c r="D60" s="37">
        <v>62.15</v>
      </c>
      <c r="E60" s="37">
        <v>90.15</v>
      </c>
      <c r="F60" s="33"/>
      <c r="G60" s="33">
        <f t="shared" si="5"/>
        <v>3.2744059547666757</v>
      </c>
      <c r="H60" s="33">
        <f t="shared" si="6"/>
        <v>3.9543372459204114</v>
      </c>
      <c r="I60" s="33">
        <f t="shared" si="7"/>
        <v>3.7575150300601203</v>
      </c>
      <c r="J60">
        <f t="shared" si="8"/>
        <v>3.662086076915736</v>
      </c>
      <c r="K60">
        <f t="shared" si="9"/>
        <v>0.28566490158478969</v>
      </c>
    </row>
    <row r="61" spans="1:29" x14ac:dyDescent="0.45">
      <c r="A61">
        <f>SQRT(1/2)</f>
        <v>0.70710678118654757</v>
      </c>
      <c r="B61" s="35">
        <v>30</v>
      </c>
      <c r="C61" s="37">
        <v>43.8</v>
      </c>
      <c r="D61" s="37">
        <v>66.8</v>
      </c>
      <c r="E61" s="37">
        <v>92.5</v>
      </c>
      <c r="F61" s="33"/>
      <c r="G61" s="33">
        <f t="shared" si="5"/>
        <v>4.5269109647867154</v>
      </c>
      <c r="H61" s="33">
        <f t="shared" si="6"/>
        <v>5.6183796163756066</v>
      </c>
      <c r="I61" s="33">
        <f t="shared" si="7"/>
        <v>4.5984826796450022</v>
      </c>
      <c r="J61">
        <f t="shared" si="8"/>
        <v>4.9145910869357747</v>
      </c>
      <c r="K61">
        <f t="shared" si="9"/>
        <v>0.49851068074165</v>
      </c>
    </row>
    <row r="62" spans="1:29" x14ac:dyDescent="0.45">
      <c r="A62">
        <f>SQRT(1)</f>
        <v>1</v>
      </c>
      <c r="B62" s="35">
        <v>60</v>
      </c>
      <c r="C62" s="37">
        <v>48.5</v>
      </c>
      <c r="D62" s="37">
        <v>71.349999999999994</v>
      </c>
      <c r="E62" s="37">
        <v>98.1</v>
      </c>
      <c r="F62" s="33"/>
      <c r="G62" s="33">
        <f t="shared" si="5"/>
        <v>6.2088462639564845</v>
      </c>
      <c r="H62" s="33">
        <f t="shared" si="6"/>
        <v>7.2466361294016579</v>
      </c>
      <c r="I62" s="33">
        <f t="shared" si="7"/>
        <v>6.6024906956770639</v>
      </c>
      <c r="J62">
        <f t="shared" si="8"/>
        <v>6.6859910296784024</v>
      </c>
      <c r="K62">
        <f t="shared" si="9"/>
        <v>0.42777032820500693</v>
      </c>
    </row>
    <row r="63" spans="1:29" x14ac:dyDescent="0.45">
      <c r="A63">
        <f>SQRT(1.5)</f>
        <v>1.2247448713915889</v>
      </c>
      <c r="B63" s="35">
        <v>90</v>
      </c>
      <c r="C63" s="37">
        <v>50.15</v>
      </c>
      <c r="D63" s="37">
        <v>52.65</v>
      </c>
      <c r="E63" s="37">
        <v>99.25</v>
      </c>
      <c r="F63" s="33"/>
      <c r="G63" s="33">
        <f t="shared" si="5"/>
        <v>6.7993129115373607</v>
      </c>
      <c r="H63" s="33">
        <f t="shared" si="6"/>
        <v>0.554680790151731</v>
      </c>
      <c r="I63" s="33">
        <f t="shared" si="7"/>
        <v>7.0140280561122221</v>
      </c>
      <c r="J63">
        <f t="shared" si="8"/>
        <v>4.789340585933771</v>
      </c>
      <c r="K63">
        <f t="shared" si="9"/>
        <v>2.9956394239891471</v>
      </c>
    </row>
    <row r="64" spans="1:29" x14ac:dyDescent="0.45">
      <c r="A64">
        <f>SQRT(2)</f>
        <v>1.4142135623730951</v>
      </c>
      <c r="B64" s="35">
        <v>120</v>
      </c>
      <c r="C64" s="37">
        <v>51.9</v>
      </c>
      <c r="D64" s="37">
        <v>74.8</v>
      </c>
      <c r="E64" s="37">
        <v>100.95</v>
      </c>
      <c r="F64" s="33"/>
      <c r="G64" s="33">
        <f t="shared" si="5"/>
        <v>7.4255654165473803</v>
      </c>
      <c r="H64" s="33">
        <f t="shared" si="6"/>
        <v>8.4812482107071272</v>
      </c>
      <c r="I64" s="33">
        <f t="shared" si="7"/>
        <v>7.6223876324076718</v>
      </c>
      <c r="J64">
        <f t="shared" si="8"/>
        <v>7.8430670865540604</v>
      </c>
      <c r="K64">
        <f t="shared" si="9"/>
        <v>0.45836019793970872</v>
      </c>
    </row>
    <row r="65" spans="1:11" x14ac:dyDescent="0.45">
      <c r="A65">
        <f>SQRT(3)</f>
        <v>1.7320508075688772</v>
      </c>
      <c r="B65" s="35">
        <v>180</v>
      </c>
      <c r="C65" s="37">
        <v>53.75</v>
      </c>
      <c r="D65" s="37">
        <v>77.599999999999994</v>
      </c>
      <c r="E65" s="37">
        <v>102.3</v>
      </c>
      <c r="F65" s="33"/>
      <c r="G65" s="33">
        <f t="shared" si="5"/>
        <v>8.0876037789865443</v>
      </c>
      <c r="H65" s="33">
        <f t="shared" si="6"/>
        <v>9.4832522187231589</v>
      </c>
      <c r="I65" s="33">
        <f t="shared" si="7"/>
        <v>8.1054967077011142</v>
      </c>
      <c r="J65">
        <f t="shared" si="8"/>
        <v>8.5587842351369385</v>
      </c>
      <c r="K65">
        <f t="shared" si="9"/>
        <v>0.65373839249426291</v>
      </c>
    </row>
    <row r="66" spans="1:11" x14ac:dyDescent="0.45">
      <c r="A66">
        <f>SQRT(4)</f>
        <v>2</v>
      </c>
      <c r="B66" s="35">
        <v>240</v>
      </c>
      <c r="C66" s="37">
        <v>57.85</v>
      </c>
      <c r="D66" s="37">
        <v>79.45</v>
      </c>
      <c r="E66" s="37">
        <v>105.1</v>
      </c>
      <c r="F66" s="33"/>
      <c r="G66" s="33">
        <f t="shared" si="5"/>
        <v>9.5548239335814493</v>
      </c>
      <c r="H66" s="33">
        <f t="shared" si="6"/>
        <v>10.145290581162325</v>
      </c>
      <c r="I66" s="33">
        <f t="shared" si="7"/>
        <v>9.1075007157171441</v>
      </c>
      <c r="J66">
        <f t="shared" si="8"/>
        <v>9.60253841015364</v>
      </c>
      <c r="K66">
        <f t="shared" si="9"/>
        <v>0.42501721899322309</v>
      </c>
    </row>
    <row r="67" spans="1:11" x14ac:dyDescent="0.45">
      <c r="A67">
        <f>SQRT(6)</f>
        <v>2.4494897427831779</v>
      </c>
      <c r="B67" s="35">
        <v>360</v>
      </c>
      <c r="C67" s="37">
        <v>59.1</v>
      </c>
      <c r="D67" s="37">
        <v>82.25</v>
      </c>
      <c r="E67" s="37">
        <v>107.35</v>
      </c>
      <c r="F67" s="33"/>
      <c r="G67" s="33">
        <f t="shared" si="5"/>
        <v>10.002147151445749</v>
      </c>
      <c r="H67" s="33">
        <f t="shared" si="6"/>
        <v>11.147294589178356</v>
      </c>
      <c r="I67" s="33">
        <f t="shared" si="7"/>
        <v>9.9126825078728853</v>
      </c>
      <c r="J67">
        <f t="shared" si="8"/>
        <v>10.354041416165664</v>
      </c>
      <c r="K67">
        <f t="shared" si="9"/>
        <v>0.56210255765499695</v>
      </c>
    </row>
    <row r="68" spans="1:11" x14ac:dyDescent="0.45">
      <c r="A68">
        <f>SQRT(24)</f>
        <v>4.8989794855663558</v>
      </c>
      <c r="B68" s="35">
        <v>1448</v>
      </c>
      <c r="C68" s="37">
        <v>74.099999999999994</v>
      </c>
      <c r="D68" s="37">
        <v>94.5</v>
      </c>
      <c r="E68" s="37">
        <v>120</v>
      </c>
      <c r="F68" s="33"/>
      <c r="G68" s="33">
        <f t="shared" si="5"/>
        <v>15.370025765817347</v>
      </c>
      <c r="H68" s="33">
        <f t="shared" si="6"/>
        <v>15.531062124248496</v>
      </c>
      <c r="I68" s="33">
        <f t="shared" si="7"/>
        <v>14.439593472659602</v>
      </c>
      <c r="J68">
        <f t="shared" si="8"/>
        <v>15.113560454241815</v>
      </c>
      <c r="K68">
        <f t="shared" si="9"/>
        <v>0.4810798938370982</v>
      </c>
    </row>
    <row r="69" spans="1:11" x14ac:dyDescent="0.45">
      <c r="B69" s="34"/>
      <c r="C69" s="33"/>
      <c r="D69" s="33"/>
      <c r="E69" s="33"/>
      <c r="F69" s="45" t="s">
        <v>3</v>
      </c>
      <c r="G69" s="33">
        <f>SLOPE(G57:G68,$A$57:$A$68)</f>
        <v>3.1235392304255027</v>
      </c>
      <c r="H69" s="33">
        <f>SLOPE(H57:H68,$A$57:$A$68)</f>
        <v>3.153355399387769</v>
      </c>
      <c r="I69" s="33">
        <f>SLOPE(I57:I68,$A$57:$A$68)</f>
        <v>2.8874447484379666</v>
      </c>
    </row>
    <row r="70" spans="1:11" x14ac:dyDescent="0.45">
      <c r="B70" s="1"/>
      <c r="G70" s="10" t="s">
        <v>12</v>
      </c>
      <c r="H70" s="11">
        <f>AVERAGE(G69:I69)</f>
        <v>3.0547797927504128</v>
      </c>
    </row>
    <row r="71" spans="1:11" x14ac:dyDescent="0.45">
      <c r="B71" s="1"/>
      <c r="G71" s="10" t="s">
        <v>13</v>
      </c>
      <c r="H71" s="11">
        <f>_xlfn.STDEV.S(G69:I69)</f>
        <v>0.14568120597449366</v>
      </c>
    </row>
    <row r="73" spans="1:11" x14ac:dyDescent="0.45">
      <c r="B73" s="17" t="s">
        <v>16</v>
      </c>
    </row>
    <row r="74" spans="1:11" x14ac:dyDescent="0.45">
      <c r="A74" s="7"/>
      <c r="C74" s="62" t="s">
        <v>31</v>
      </c>
      <c r="D74" s="63"/>
      <c r="E74" s="64"/>
      <c r="G74" s="61" t="s">
        <v>1</v>
      </c>
      <c r="H74" s="61"/>
      <c r="I74" s="61"/>
    </row>
    <row r="75" spans="1:11" x14ac:dyDescent="0.45">
      <c r="B75" s="35" t="s">
        <v>2</v>
      </c>
      <c r="C75" s="36" t="s">
        <v>5</v>
      </c>
      <c r="D75" s="36" t="s">
        <v>6</v>
      </c>
      <c r="E75" s="36" t="s">
        <v>7</v>
      </c>
      <c r="G75" s="44" t="s">
        <v>5</v>
      </c>
      <c r="H75" s="42" t="s">
        <v>6</v>
      </c>
      <c r="I75" s="43" t="s">
        <v>7</v>
      </c>
    </row>
    <row r="76" spans="1:11" x14ac:dyDescent="0.45">
      <c r="A76">
        <v>0</v>
      </c>
      <c r="B76" s="35">
        <v>0</v>
      </c>
      <c r="C76" s="37">
        <v>94.65</v>
      </c>
      <c r="D76" s="37">
        <v>86.4</v>
      </c>
      <c r="E76" s="37">
        <v>90.1</v>
      </c>
      <c r="G76" s="32">
        <f t="shared" ref="G76:G87" si="10">(C76-C$76)/(0.000998*$B$33)</f>
        <v>0</v>
      </c>
      <c r="H76" s="32">
        <f t="shared" ref="H76:H87" si="11">(D76-D$76)/(0.000998*$B$33)</f>
        <v>0</v>
      </c>
      <c r="I76" s="32">
        <f t="shared" ref="I76:I87" si="12">(E76-E$76)/(0.000998*$B$33)</f>
        <v>0</v>
      </c>
    </row>
    <row r="77" spans="1:11" x14ac:dyDescent="0.45">
      <c r="A77">
        <f>SQRT(1/12)</f>
        <v>0.28867513459481287</v>
      </c>
      <c r="B77" s="35">
        <v>5</v>
      </c>
      <c r="C77" s="37">
        <v>97</v>
      </c>
      <c r="D77" s="37">
        <v>90</v>
      </c>
      <c r="E77" s="37">
        <v>94.3</v>
      </c>
      <c r="G77" s="32">
        <f t="shared" si="10"/>
        <v>0.84096764958488202</v>
      </c>
      <c r="H77" s="32">
        <f t="shared" si="11"/>
        <v>1.288290867449182</v>
      </c>
      <c r="I77" s="32">
        <f t="shared" si="12"/>
        <v>1.5030060120240492</v>
      </c>
    </row>
    <row r="78" spans="1:11" x14ac:dyDescent="0.45">
      <c r="A78">
        <f>SQRT(1/6)</f>
        <v>0.40824829046386302</v>
      </c>
      <c r="B78" s="35">
        <v>10</v>
      </c>
      <c r="C78" s="37">
        <v>101.85</v>
      </c>
      <c r="D78" s="37">
        <v>93.25</v>
      </c>
      <c r="E78" s="37">
        <v>98.35</v>
      </c>
      <c r="G78" s="32">
        <f t="shared" si="10"/>
        <v>2.576581734898364</v>
      </c>
      <c r="H78" s="32">
        <f t="shared" si="11"/>
        <v>2.451331233896362</v>
      </c>
      <c r="I78" s="32">
        <f t="shared" si="12"/>
        <v>2.9523332379043801</v>
      </c>
    </row>
    <row r="79" spans="1:11" x14ac:dyDescent="0.45">
      <c r="A79">
        <f>SQRT(1/3)</f>
        <v>0.57735026918962573</v>
      </c>
      <c r="B79" s="35">
        <v>20</v>
      </c>
      <c r="C79" s="37">
        <v>103.9</v>
      </c>
      <c r="D79" s="37">
        <v>95.25</v>
      </c>
      <c r="E79" s="37">
        <v>101.5</v>
      </c>
      <c r="G79" s="32">
        <f t="shared" si="10"/>
        <v>3.31019181219582</v>
      </c>
      <c r="H79" s="32">
        <f t="shared" si="11"/>
        <v>3.1670483824792424</v>
      </c>
      <c r="I79" s="32">
        <f t="shared" si="12"/>
        <v>4.0795877469224182</v>
      </c>
    </row>
    <row r="80" spans="1:11" x14ac:dyDescent="0.45">
      <c r="A80">
        <f>SQRT(1/2)</f>
        <v>0.70710678118654757</v>
      </c>
      <c r="B80" s="35">
        <v>30</v>
      </c>
      <c r="C80" s="37">
        <v>106.25</v>
      </c>
      <c r="D80" s="37">
        <v>95.6</v>
      </c>
      <c r="E80" s="37">
        <v>103.85</v>
      </c>
      <c r="G80" s="32">
        <f t="shared" si="10"/>
        <v>4.1511594617807024</v>
      </c>
      <c r="H80" s="32">
        <f t="shared" si="11"/>
        <v>3.2922988834812443</v>
      </c>
      <c r="I80" s="32">
        <f t="shared" si="12"/>
        <v>4.9205553965073001</v>
      </c>
    </row>
    <row r="81" spans="1:11" x14ac:dyDescent="0.45">
      <c r="A81">
        <f>SQRT(1)</f>
        <v>1</v>
      </c>
      <c r="B81" s="35">
        <v>60</v>
      </c>
      <c r="C81" s="37">
        <v>108.15</v>
      </c>
      <c r="D81" s="37">
        <v>99.4</v>
      </c>
      <c r="E81" s="37">
        <v>106.6</v>
      </c>
      <c r="G81" s="32">
        <f t="shared" si="10"/>
        <v>4.8310907529344407</v>
      </c>
      <c r="H81" s="32">
        <f t="shared" si="11"/>
        <v>4.65216146578872</v>
      </c>
      <c r="I81" s="32">
        <f t="shared" si="12"/>
        <v>5.9046664758087601</v>
      </c>
    </row>
    <row r="82" spans="1:11" x14ac:dyDescent="0.45">
      <c r="A82">
        <f>SQRT(1.5)</f>
        <v>1.2247448713915889</v>
      </c>
      <c r="B82" s="35">
        <v>90</v>
      </c>
      <c r="C82" s="37">
        <v>110.85</v>
      </c>
      <c r="D82" s="37">
        <v>102.4</v>
      </c>
      <c r="E82" s="37">
        <v>109.7</v>
      </c>
      <c r="G82" s="32">
        <f t="shared" si="10"/>
        <v>5.7973089035213246</v>
      </c>
      <c r="H82" s="32">
        <f t="shared" si="11"/>
        <v>5.7257371886630404</v>
      </c>
      <c r="I82" s="32">
        <f t="shared" si="12"/>
        <v>7.0140280561122275</v>
      </c>
    </row>
    <row r="83" spans="1:11" x14ac:dyDescent="0.45">
      <c r="A83">
        <f>SQRT(2)</f>
        <v>1.4142135623730951</v>
      </c>
      <c r="B83" s="35">
        <v>120</v>
      </c>
      <c r="C83" s="37">
        <v>112.55</v>
      </c>
      <c r="D83" s="37">
        <v>103.7</v>
      </c>
      <c r="E83" s="37">
        <v>111.85</v>
      </c>
      <c r="G83" s="32">
        <f t="shared" si="10"/>
        <v>6.4056684798167733</v>
      </c>
      <c r="H83" s="32">
        <f t="shared" si="11"/>
        <v>6.190953335241911</v>
      </c>
      <c r="I83" s="32">
        <f t="shared" si="12"/>
        <v>7.7834239908388207</v>
      </c>
    </row>
    <row r="84" spans="1:11" x14ac:dyDescent="0.45">
      <c r="A84">
        <f>SQRT(3)</f>
        <v>1.7320508075688772</v>
      </c>
      <c r="B84" s="35">
        <v>180</v>
      </c>
      <c r="C84" s="37">
        <v>115.5</v>
      </c>
      <c r="D84" s="37">
        <v>107.9</v>
      </c>
      <c r="E84" s="37">
        <v>115.65</v>
      </c>
      <c r="G84" s="32">
        <f t="shared" si="10"/>
        <v>7.4613512739765229</v>
      </c>
      <c r="H84" s="32">
        <f t="shared" si="11"/>
        <v>7.6939593472659604</v>
      </c>
      <c r="I84" s="32">
        <f t="shared" si="12"/>
        <v>9.1432865731462964</v>
      </c>
    </row>
    <row r="85" spans="1:11" x14ac:dyDescent="0.45">
      <c r="A85">
        <f>SQRT(4)</f>
        <v>2</v>
      </c>
      <c r="B85" s="35">
        <v>240</v>
      </c>
      <c r="C85" s="37">
        <v>118</v>
      </c>
      <c r="D85" s="37">
        <v>109.75</v>
      </c>
      <c r="E85" s="37">
        <v>117.85</v>
      </c>
      <c r="G85" s="32">
        <f t="shared" si="10"/>
        <v>8.3559977097051217</v>
      </c>
      <c r="H85" s="32">
        <f t="shared" si="11"/>
        <v>8.3559977097051217</v>
      </c>
      <c r="I85" s="32">
        <f t="shared" si="12"/>
        <v>9.9305754365874606</v>
      </c>
    </row>
    <row r="86" spans="1:11" x14ac:dyDescent="0.45">
      <c r="A86">
        <f>SQRT(6)</f>
        <v>2.4494897427831779</v>
      </c>
      <c r="B86" s="35">
        <v>360</v>
      </c>
      <c r="C86" s="37">
        <v>121.65</v>
      </c>
      <c r="D86" s="37">
        <v>109.75</v>
      </c>
      <c r="E86" s="37">
        <v>117.85</v>
      </c>
      <c r="G86" s="32">
        <f t="shared" si="10"/>
        <v>9.6621815058688814</v>
      </c>
      <c r="H86" s="32">
        <f t="shared" si="11"/>
        <v>8.3559977097051217</v>
      </c>
      <c r="I86" s="32">
        <f t="shared" si="12"/>
        <v>9.9305754365874606</v>
      </c>
    </row>
    <row r="87" spans="1:11" x14ac:dyDescent="0.45">
      <c r="A87">
        <f>SQRT(24)</f>
        <v>4.8989794855663558</v>
      </c>
      <c r="B87" s="35">
        <v>1448</v>
      </c>
      <c r="C87" s="37">
        <v>136.65</v>
      </c>
      <c r="D87" s="37">
        <v>129.6</v>
      </c>
      <c r="E87" s="37">
        <v>138.55000000000001</v>
      </c>
      <c r="G87" s="32">
        <f t="shared" si="10"/>
        <v>15.030060120240481</v>
      </c>
      <c r="H87" s="32">
        <f t="shared" si="11"/>
        <v>15.459490409390204</v>
      </c>
      <c r="I87" s="32">
        <f t="shared" si="12"/>
        <v>17.338247924420276</v>
      </c>
    </row>
    <row r="88" spans="1:11" x14ac:dyDescent="0.45">
      <c r="B88" s="1"/>
      <c r="F88" s="4" t="s">
        <v>3</v>
      </c>
      <c r="G88" s="32">
        <f>SLOPE(G76:G87,$A$57:$A$68)</f>
        <v>3.0423776421437592</v>
      </c>
      <c r="H88" s="32">
        <f>SLOPE(H76:H87,$A$57:$A$68)</f>
        <v>3.0741877516598866</v>
      </c>
      <c r="I88" s="32">
        <f>SLOPE(I76:I87,$A$57:$A$68)</f>
        <v>3.407601435978945</v>
      </c>
    </row>
    <row r="89" spans="1:11" x14ac:dyDescent="0.45">
      <c r="B89" s="1"/>
      <c r="F89" s="4"/>
      <c r="G89" s="55"/>
      <c r="H89" s="20"/>
      <c r="I89" s="19"/>
    </row>
    <row r="90" spans="1:11" x14ac:dyDescent="0.45">
      <c r="B90" s="1"/>
      <c r="F90" s="4"/>
      <c r="G90" s="55"/>
      <c r="H90" s="20"/>
      <c r="I90" s="19"/>
    </row>
    <row r="91" spans="1:11" ht="17.25" customHeight="1" x14ac:dyDescent="0.45">
      <c r="B91" s="1"/>
      <c r="F91" s="4"/>
      <c r="G91" s="19"/>
      <c r="H91" s="19"/>
      <c r="I91" s="19"/>
    </row>
    <row r="92" spans="1:11" x14ac:dyDescent="0.45">
      <c r="B92" s="17" t="s">
        <v>16</v>
      </c>
      <c r="F92" s="4"/>
    </row>
    <row r="93" spans="1:11" x14ac:dyDescent="0.45">
      <c r="A93" s="7"/>
      <c r="C93" s="62" t="s">
        <v>31</v>
      </c>
      <c r="D93" s="63"/>
      <c r="E93" s="64"/>
      <c r="G93" s="61" t="s">
        <v>1</v>
      </c>
      <c r="H93" s="61"/>
      <c r="I93" s="61"/>
    </row>
    <row r="94" spans="1:11" x14ac:dyDescent="0.45">
      <c r="B94" s="35" t="s">
        <v>2</v>
      </c>
      <c r="C94" s="36" t="s">
        <v>38</v>
      </c>
      <c r="D94" s="36" t="s">
        <v>39</v>
      </c>
      <c r="E94" s="36" t="s">
        <v>40</v>
      </c>
      <c r="G94" s="44" t="s">
        <v>5</v>
      </c>
      <c r="H94" s="42" t="s">
        <v>6</v>
      </c>
      <c r="I94" s="43" t="s">
        <v>7</v>
      </c>
    </row>
    <row r="95" spans="1:11" x14ac:dyDescent="0.45">
      <c r="A95">
        <v>0</v>
      </c>
      <c r="B95" s="35">
        <v>0</v>
      </c>
      <c r="C95" s="37">
        <v>6.85</v>
      </c>
      <c r="D95" s="37">
        <v>39.35</v>
      </c>
      <c r="E95" s="37">
        <v>40.5</v>
      </c>
      <c r="G95" s="32">
        <f t="shared" ref="G95:G106" si="13">(C95-C$95)/(0.000998*$B$33)</f>
        <v>0</v>
      </c>
      <c r="H95" s="32">
        <f t="shared" ref="H95:H106" si="14">(D95-D$95)/(0.000998*$B$33)</f>
        <v>0</v>
      </c>
      <c r="I95" s="32">
        <f t="shared" ref="I95:I106" si="15">(E95-E$95)/(0.000998*$B$33)</f>
        <v>0</v>
      </c>
      <c r="J95">
        <f>AVERAGE(G76:I76,G95:I95)</f>
        <v>0</v>
      </c>
      <c r="K95">
        <f>_xlfn.STDEV.P(G76:I76,G95:I95)</f>
        <v>0</v>
      </c>
    </row>
    <row r="96" spans="1:11" x14ac:dyDescent="0.45">
      <c r="A96">
        <f>SQRT(1/12)</f>
        <v>0.28867513459481287</v>
      </c>
      <c r="B96" s="35">
        <v>5</v>
      </c>
      <c r="C96" s="37">
        <v>10.1</v>
      </c>
      <c r="D96" s="37">
        <v>43.05</v>
      </c>
      <c r="E96" s="37">
        <v>46.15</v>
      </c>
      <c r="G96" s="32">
        <f t="shared" si="13"/>
        <v>1.16304036644718</v>
      </c>
      <c r="H96" s="32">
        <f t="shared" si="14"/>
        <v>1.3240767248783265</v>
      </c>
      <c r="I96" s="32">
        <f t="shared" si="15"/>
        <v>2.0219009447466356</v>
      </c>
      <c r="J96">
        <f t="shared" ref="J96:J106" si="16">AVERAGE(G77:I77,G96:I96)</f>
        <v>1.356880427521709</v>
      </c>
      <c r="K96">
        <f t="shared" ref="K96:K106" si="17">_xlfn.STDEV.P(G77:I77,G96:I96)</f>
        <v>0.35896275320943677</v>
      </c>
    </row>
    <row r="97" spans="1:11" x14ac:dyDescent="0.45">
      <c r="A97">
        <f>SQRT(1/6)</f>
        <v>0.40824829046386302</v>
      </c>
      <c r="B97" s="35">
        <v>10</v>
      </c>
      <c r="C97" s="37">
        <v>13.95</v>
      </c>
      <c r="D97" s="37">
        <v>45.9</v>
      </c>
      <c r="E97" s="37">
        <v>48.85</v>
      </c>
      <c r="G97" s="32">
        <f t="shared" si="13"/>
        <v>2.5407958774692241</v>
      </c>
      <c r="H97" s="32">
        <f t="shared" si="14"/>
        <v>2.3439736616089313</v>
      </c>
      <c r="I97" s="32">
        <f t="shared" si="15"/>
        <v>2.9881190953335248</v>
      </c>
      <c r="J97">
        <f t="shared" si="16"/>
        <v>2.6421891401851312</v>
      </c>
      <c r="K97">
        <f t="shared" si="17"/>
        <v>0.24351626661171949</v>
      </c>
    </row>
    <row r="98" spans="1:11" x14ac:dyDescent="0.45">
      <c r="A98">
        <f>SQRT(1/3)</f>
        <v>0.57735026918962573</v>
      </c>
      <c r="B98" s="35">
        <v>20</v>
      </c>
      <c r="C98" s="37">
        <v>17.5</v>
      </c>
      <c r="D98" s="37">
        <v>50.65</v>
      </c>
      <c r="E98" s="37">
        <v>50.65</v>
      </c>
      <c r="G98" s="32">
        <f t="shared" si="13"/>
        <v>3.8111938162038363</v>
      </c>
      <c r="H98" s="32">
        <f t="shared" si="14"/>
        <v>4.0438018894932712</v>
      </c>
      <c r="I98" s="32">
        <f t="shared" si="15"/>
        <v>3.6322645290581157</v>
      </c>
      <c r="J98">
        <f t="shared" si="16"/>
        <v>3.6740146960587836</v>
      </c>
      <c r="K98">
        <f t="shared" si="17"/>
        <v>0.3442806968618628</v>
      </c>
    </row>
    <row r="99" spans="1:11" x14ac:dyDescent="0.45">
      <c r="A99">
        <f>SQRT(1/2)</f>
        <v>0.70710678118654757</v>
      </c>
      <c r="B99" s="35">
        <v>30</v>
      </c>
      <c r="C99" s="37">
        <v>19.05</v>
      </c>
      <c r="D99" s="37">
        <v>55.5</v>
      </c>
      <c r="E99" s="37">
        <v>56.85</v>
      </c>
      <c r="G99" s="32">
        <f t="shared" si="13"/>
        <v>4.3658746063555682</v>
      </c>
      <c r="H99" s="32">
        <f t="shared" si="14"/>
        <v>5.7794159748067555</v>
      </c>
      <c r="I99" s="32">
        <f t="shared" si="15"/>
        <v>5.850987689665045</v>
      </c>
      <c r="J99">
        <f t="shared" si="16"/>
        <v>4.7267153354327691</v>
      </c>
      <c r="K99">
        <f t="shared" si="17"/>
        <v>0.90634449714151977</v>
      </c>
    </row>
    <row r="100" spans="1:11" x14ac:dyDescent="0.45">
      <c r="A100">
        <f>SQRT(1)</f>
        <v>1</v>
      </c>
      <c r="B100" s="35">
        <v>60</v>
      </c>
      <c r="C100" s="37">
        <v>22.15</v>
      </c>
      <c r="D100" s="37">
        <v>61.65</v>
      </c>
      <c r="E100" s="37">
        <v>59.7</v>
      </c>
      <c r="G100" s="32">
        <f t="shared" si="13"/>
        <v>5.475236186659032</v>
      </c>
      <c r="H100" s="32">
        <f t="shared" si="14"/>
        <v>7.9802462066991113</v>
      </c>
      <c r="I100" s="32">
        <f t="shared" si="15"/>
        <v>6.8708846263956493</v>
      </c>
      <c r="J100">
        <f t="shared" si="16"/>
        <v>5.9523809523809517</v>
      </c>
      <c r="K100">
        <f t="shared" si="17"/>
        <v>1.1643090019598723</v>
      </c>
    </row>
    <row r="101" spans="1:11" x14ac:dyDescent="0.45">
      <c r="A101">
        <f>SQRT(1.5)</f>
        <v>1.2247448713915889</v>
      </c>
      <c r="B101" s="35">
        <v>90</v>
      </c>
      <c r="C101" s="37">
        <v>23.55</v>
      </c>
      <c r="D101" s="37">
        <v>69.75</v>
      </c>
      <c r="E101" s="37">
        <v>61.75</v>
      </c>
      <c r="G101" s="32">
        <f t="shared" si="13"/>
        <v>5.9762381906670496</v>
      </c>
      <c r="H101" s="32">
        <f t="shared" si="14"/>
        <v>10.878900658459775</v>
      </c>
      <c r="I101" s="32">
        <f t="shared" si="15"/>
        <v>7.6044947036931001</v>
      </c>
      <c r="J101">
        <f t="shared" si="16"/>
        <v>7.166117950186087</v>
      </c>
      <c r="K101">
        <f t="shared" si="17"/>
        <v>1.7964877650228579</v>
      </c>
    </row>
    <row r="102" spans="1:11" x14ac:dyDescent="0.45">
      <c r="A102">
        <f>SQRT(2)</f>
        <v>1.4142135623730951</v>
      </c>
      <c r="B102" s="35">
        <v>120</v>
      </c>
      <c r="C102" s="37">
        <v>25.3</v>
      </c>
      <c r="D102" s="37">
        <v>67.95</v>
      </c>
      <c r="E102" s="37">
        <v>65.05</v>
      </c>
      <c r="G102" s="32">
        <f t="shared" si="13"/>
        <v>6.6024906956770693</v>
      </c>
      <c r="H102" s="32">
        <f t="shared" si="14"/>
        <v>10.234755224735185</v>
      </c>
      <c r="I102" s="32">
        <f t="shared" si="15"/>
        <v>8.7854279988548516</v>
      </c>
      <c r="J102">
        <f t="shared" si="16"/>
        <v>7.667119954194102</v>
      </c>
      <c r="K102">
        <f t="shared" si="17"/>
        <v>1.4583468701139779</v>
      </c>
    </row>
    <row r="103" spans="1:11" x14ac:dyDescent="0.45">
      <c r="A103">
        <f>SQRT(3)</f>
        <v>1.7320508075688772</v>
      </c>
      <c r="B103" s="35">
        <v>180</v>
      </c>
      <c r="C103" s="37">
        <v>26.95</v>
      </c>
      <c r="D103" s="37">
        <v>72.650000000000006</v>
      </c>
      <c r="E103" s="37">
        <v>68.05</v>
      </c>
      <c r="G103" s="32">
        <f t="shared" si="13"/>
        <v>7.1929573432579446</v>
      </c>
      <c r="H103" s="32">
        <f t="shared" si="14"/>
        <v>11.916690523904954</v>
      </c>
      <c r="I103" s="32">
        <f t="shared" si="15"/>
        <v>9.8590037217291719</v>
      </c>
      <c r="J103">
        <f t="shared" si="16"/>
        <v>8.8778747972134759</v>
      </c>
      <c r="K103">
        <f t="shared" si="17"/>
        <v>1.659045905998616</v>
      </c>
    </row>
    <row r="104" spans="1:11" x14ac:dyDescent="0.45">
      <c r="A104">
        <f>SQRT(4)</f>
        <v>2</v>
      </c>
      <c r="B104" s="35">
        <v>240</v>
      </c>
      <c r="C104" s="37">
        <v>29.85</v>
      </c>
      <c r="D104" s="37">
        <v>75.75</v>
      </c>
      <c r="E104" s="37">
        <v>69.849999999999994</v>
      </c>
      <c r="G104" s="32">
        <f t="shared" si="13"/>
        <v>8.2307472087031197</v>
      </c>
      <c r="H104" s="32">
        <f t="shared" si="14"/>
        <v>13.026052104208416</v>
      </c>
      <c r="I104" s="32">
        <f t="shared" si="15"/>
        <v>10.503149155453762</v>
      </c>
      <c r="J104">
        <f t="shared" si="16"/>
        <v>9.7337532207271682</v>
      </c>
      <c r="K104">
        <f t="shared" si="17"/>
        <v>1.7090635152857507</v>
      </c>
    </row>
    <row r="105" spans="1:11" x14ac:dyDescent="0.45">
      <c r="A105">
        <f>SQRT(6)</f>
        <v>2.4494897427831779</v>
      </c>
      <c r="B105" s="35">
        <v>360</v>
      </c>
      <c r="C105" s="37">
        <v>31.65</v>
      </c>
      <c r="D105" s="37">
        <v>78.45</v>
      </c>
      <c r="E105" s="37">
        <v>71.150000000000006</v>
      </c>
      <c r="G105" s="32">
        <f t="shared" si="13"/>
        <v>8.8748926424277119</v>
      </c>
      <c r="H105" s="32">
        <f t="shared" si="14"/>
        <v>13.992270254795306</v>
      </c>
      <c r="I105" s="32">
        <f t="shared" si="15"/>
        <v>10.968365302032639</v>
      </c>
      <c r="J105">
        <f t="shared" si="16"/>
        <v>10.297380475236187</v>
      </c>
      <c r="K105">
        <f t="shared" si="17"/>
        <v>1.8453948748499209</v>
      </c>
    </row>
    <row r="106" spans="1:11" x14ac:dyDescent="0.45">
      <c r="A106">
        <f>SQRT(24)</f>
        <v>4.8989794855663558</v>
      </c>
      <c r="B106" s="35">
        <v>1448</v>
      </c>
      <c r="C106" s="37">
        <v>49.5</v>
      </c>
      <c r="D106" s="37">
        <v>93.55</v>
      </c>
      <c r="E106" s="37">
        <v>87.3</v>
      </c>
      <c r="G106" s="32">
        <f t="shared" si="13"/>
        <v>15.262668193529917</v>
      </c>
      <c r="H106" s="32">
        <f t="shared" si="14"/>
        <v>19.395934726596046</v>
      </c>
      <c r="I106" s="32">
        <f t="shared" si="15"/>
        <v>16.74778127683939</v>
      </c>
      <c r="J106">
        <f t="shared" si="16"/>
        <v>16.539030441836051</v>
      </c>
      <c r="K106">
        <f t="shared" si="17"/>
        <v>1.5229207842100314</v>
      </c>
    </row>
    <row r="107" spans="1:11" x14ac:dyDescent="0.45">
      <c r="B107" s="1"/>
      <c r="F107" s="4" t="s">
        <v>3</v>
      </c>
      <c r="G107" s="32">
        <f>SLOPE(G95:G106,$A$57:$A$68)</f>
        <v>2.9732290521644127</v>
      </c>
      <c r="H107" s="32">
        <f>SLOPE(H95:H106,$A$57:$A$68)</f>
        <v>4.0887341386364362</v>
      </c>
      <c r="I107" s="32">
        <f>SLOPE(I95:I106,$A$57:$A$68)</f>
        <v>3.3188631217590547</v>
      </c>
    </row>
    <row r="108" spans="1:11" x14ac:dyDescent="0.45">
      <c r="B108" s="1"/>
      <c r="G108" s="15" t="s">
        <v>12</v>
      </c>
      <c r="H108" s="17">
        <f>AVERAGE(G107:I107, G88:I88)</f>
        <v>3.3174988570570831</v>
      </c>
    </row>
    <row r="109" spans="1:11" x14ac:dyDescent="0.45">
      <c r="B109" s="1"/>
      <c r="G109" s="15" t="s">
        <v>13</v>
      </c>
      <c r="H109" s="17">
        <f>_xlfn.STDEV.S(G107:I107,G88:I88)</f>
        <v>0.41384486730298359</v>
      </c>
    </row>
    <row r="110" spans="1:11" x14ac:dyDescent="0.45">
      <c r="B110" s="1"/>
    </row>
    <row r="111" spans="1:11" x14ac:dyDescent="0.45">
      <c r="B111" s="1"/>
    </row>
    <row r="112" spans="1:11" x14ac:dyDescent="0.45">
      <c r="B112" s="1"/>
    </row>
    <row r="113" spans="2:8" x14ac:dyDescent="0.45">
      <c r="B113" s="1"/>
    </row>
    <row r="114" spans="2:8" x14ac:dyDescent="0.45">
      <c r="B114" s="1"/>
    </row>
    <row r="115" spans="2:8" x14ac:dyDescent="0.45">
      <c r="B115" s="1"/>
    </row>
    <row r="116" spans="2:8" x14ac:dyDescent="0.45">
      <c r="B116" s="1"/>
    </row>
    <row r="117" spans="2:8" x14ac:dyDescent="0.45">
      <c r="B117" s="1"/>
    </row>
    <row r="118" spans="2:8" x14ac:dyDescent="0.45">
      <c r="B118" s="1"/>
    </row>
    <row r="119" spans="2:8" x14ac:dyDescent="0.45">
      <c r="B119" s="1"/>
    </row>
    <row r="120" spans="2:8" x14ac:dyDescent="0.45">
      <c r="B120" s="1"/>
    </row>
    <row r="121" spans="2:8" x14ac:dyDescent="0.45">
      <c r="B121" s="1"/>
    </row>
    <row r="122" spans="2:8" x14ac:dyDescent="0.45">
      <c r="B122" s="1"/>
    </row>
    <row r="123" spans="2:8" x14ac:dyDescent="0.45">
      <c r="B123" s="1"/>
    </row>
    <row r="124" spans="2:8" x14ac:dyDescent="0.45">
      <c r="B124" s="1"/>
    </row>
    <row r="125" spans="2:8" x14ac:dyDescent="0.45">
      <c r="B125" s="4"/>
      <c r="F125" s="4"/>
    </row>
    <row r="126" spans="2:8" s="5" customFormat="1" x14ac:dyDescent="0.45">
      <c r="B126" s="6"/>
    </row>
    <row r="127" spans="2:8" x14ac:dyDescent="0.45">
      <c r="B127" s="1"/>
      <c r="C127" s="1"/>
      <c r="F127" s="1"/>
    </row>
    <row r="128" spans="2:8" x14ac:dyDescent="0.45">
      <c r="B128" s="1"/>
      <c r="H128" s="2"/>
    </row>
    <row r="129" spans="2:2" x14ac:dyDescent="0.45">
      <c r="B129" s="1"/>
    </row>
    <row r="130" spans="2:2" x14ac:dyDescent="0.45">
      <c r="B130" s="1"/>
    </row>
    <row r="131" spans="2:2" x14ac:dyDescent="0.45">
      <c r="B131" s="1"/>
    </row>
    <row r="132" spans="2:2" x14ac:dyDescent="0.45">
      <c r="B132" s="1"/>
    </row>
    <row r="133" spans="2:2" x14ac:dyDescent="0.45">
      <c r="B133" s="1"/>
    </row>
    <row r="134" spans="2:2" x14ac:dyDescent="0.45">
      <c r="B134" s="1"/>
    </row>
    <row r="135" spans="2:2" x14ac:dyDescent="0.45">
      <c r="B135" s="1"/>
    </row>
    <row r="136" spans="2:2" x14ac:dyDescent="0.45">
      <c r="B136" s="1"/>
    </row>
    <row r="137" spans="2:2" x14ac:dyDescent="0.45">
      <c r="B137" s="1"/>
    </row>
    <row r="138" spans="2:2" x14ac:dyDescent="0.45">
      <c r="B138" s="1"/>
    </row>
    <row r="139" spans="2:2" x14ac:dyDescent="0.45">
      <c r="B139" s="1"/>
    </row>
    <row r="140" spans="2:2" x14ac:dyDescent="0.45">
      <c r="B140" s="1"/>
    </row>
    <row r="141" spans="2:2" x14ac:dyDescent="0.45">
      <c r="B141" s="1"/>
    </row>
    <row r="142" spans="2:2" x14ac:dyDescent="0.45">
      <c r="B142" s="1"/>
    </row>
    <row r="143" spans="2:2" x14ac:dyDescent="0.45">
      <c r="B143" s="1"/>
    </row>
    <row r="144" spans="2:2" x14ac:dyDescent="0.45">
      <c r="B144" s="1"/>
    </row>
    <row r="145" spans="2:8" x14ac:dyDescent="0.45">
      <c r="B145" s="1"/>
    </row>
    <row r="146" spans="2:8" x14ac:dyDescent="0.45">
      <c r="B146" s="4"/>
      <c r="F146" s="4"/>
    </row>
    <row r="147" spans="2:8" x14ac:dyDescent="0.45">
      <c r="B147" s="1"/>
      <c r="C147" s="1"/>
      <c r="F147" s="1"/>
    </row>
    <row r="148" spans="2:8" x14ac:dyDescent="0.45">
      <c r="B148" s="1"/>
      <c r="H148" s="2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6" x14ac:dyDescent="0.45">
      <c r="B161" s="1"/>
    </row>
    <row r="162" spans="2:6" x14ac:dyDescent="0.45">
      <c r="B162" s="1"/>
    </row>
    <row r="163" spans="2:6" x14ac:dyDescent="0.45">
      <c r="B163" s="1"/>
    </row>
    <row r="164" spans="2:6" x14ac:dyDescent="0.45">
      <c r="B164" s="1"/>
    </row>
    <row r="165" spans="2:6" x14ac:dyDescent="0.45">
      <c r="B165" s="1"/>
    </row>
    <row r="166" spans="2:6" x14ac:dyDescent="0.45">
      <c r="F166" s="4"/>
    </row>
    <row r="167" spans="2:6" x14ac:dyDescent="0.45">
      <c r="B167" s="1"/>
    </row>
    <row r="168" spans="2:6" x14ac:dyDescent="0.45">
      <c r="B168" s="1"/>
    </row>
    <row r="169" spans="2:6" x14ac:dyDescent="0.45">
      <c r="B169" s="1"/>
    </row>
    <row r="170" spans="2:6" x14ac:dyDescent="0.45">
      <c r="B170" s="1"/>
    </row>
    <row r="171" spans="2:6" x14ac:dyDescent="0.45">
      <c r="B171" s="1"/>
    </row>
    <row r="172" spans="2:6" x14ac:dyDescent="0.45">
      <c r="B172" s="1"/>
    </row>
    <row r="173" spans="2:6" x14ac:dyDescent="0.45">
      <c r="B173" s="1"/>
    </row>
    <row r="174" spans="2:6" x14ac:dyDescent="0.45">
      <c r="B174" s="1"/>
    </row>
    <row r="175" spans="2:6" x14ac:dyDescent="0.45">
      <c r="B175" s="1"/>
    </row>
    <row r="176" spans="2:6" x14ac:dyDescent="0.45">
      <c r="B176" s="1"/>
    </row>
    <row r="177" spans="2:2" x14ac:dyDescent="0.45">
      <c r="B177" s="1"/>
    </row>
    <row r="178" spans="2:2" x14ac:dyDescent="0.45">
      <c r="B178" s="1"/>
    </row>
    <row r="179" spans="2:2" x14ac:dyDescent="0.45">
      <c r="B179" s="1"/>
    </row>
    <row r="180" spans="2:2" x14ac:dyDescent="0.45">
      <c r="B180" s="1"/>
    </row>
    <row r="181" spans="2:2" x14ac:dyDescent="0.45">
      <c r="B181" s="1"/>
    </row>
    <row r="182" spans="2:2" x14ac:dyDescent="0.45">
      <c r="B182" s="1"/>
    </row>
    <row r="183" spans="2:2" x14ac:dyDescent="0.45">
      <c r="B183" s="1"/>
    </row>
    <row r="184" spans="2:2" x14ac:dyDescent="0.45">
      <c r="B184" s="1"/>
    </row>
    <row r="185" spans="2:2" x14ac:dyDescent="0.45">
      <c r="B185" s="1"/>
    </row>
    <row r="186" spans="2:2" x14ac:dyDescent="0.45">
      <c r="B186" s="1"/>
    </row>
    <row r="187" spans="2:2" x14ac:dyDescent="0.45">
      <c r="B187" s="1"/>
    </row>
    <row r="188" spans="2:2" x14ac:dyDescent="0.45">
      <c r="B188" s="1"/>
    </row>
    <row r="189" spans="2:2" x14ac:dyDescent="0.45">
      <c r="B189" s="1"/>
    </row>
    <row r="190" spans="2:2" x14ac:dyDescent="0.45">
      <c r="B190" s="1"/>
    </row>
    <row r="191" spans="2:2" x14ac:dyDescent="0.45">
      <c r="B191" s="1"/>
    </row>
    <row r="192" spans="2:2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</sheetData>
  <mergeCells count="8">
    <mergeCell ref="C93:E93"/>
    <mergeCell ref="G93:I93"/>
    <mergeCell ref="C36:E36"/>
    <mergeCell ref="G36:I36"/>
    <mergeCell ref="C55:E55"/>
    <mergeCell ref="G55:I55"/>
    <mergeCell ref="C74:E74"/>
    <mergeCell ref="G74:I7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0CD89-599A-44DC-B4C9-DA1A6D7CE00C}">
  <sheetPr>
    <tabColor rgb="FFFFFF00"/>
  </sheetPr>
  <dimension ref="A1:AC292"/>
  <sheetViews>
    <sheetView zoomScale="40" zoomScaleNormal="40" workbookViewId="0">
      <selection activeCell="A38" sqref="A38:A55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5" ht="23.25" x14ac:dyDescent="0.7">
      <c r="A1" s="51" t="s">
        <v>33</v>
      </c>
    </row>
    <row r="2" spans="1:5" ht="23.25" x14ac:dyDescent="0.7">
      <c r="A2" s="12" t="s">
        <v>29</v>
      </c>
      <c r="B2" s="12" t="s">
        <v>15</v>
      </c>
    </row>
    <row r="4" spans="1:5" x14ac:dyDescent="0.45">
      <c r="A4" t="s">
        <v>17</v>
      </c>
      <c r="B4" s="21" t="s">
        <v>26</v>
      </c>
    </row>
    <row r="5" spans="1:5" x14ac:dyDescent="0.45">
      <c r="A5" t="s">
        <v>18</v>
      </c>
      <c r="B5" s="22" t="s">
        <v>26</v>
      </c>
    </row>
    <row r="6" spans="1:5" x14ac:dyDescent="0.45">
      <c r="A6" s="38" t="s">
        <v>19</v>
      </c>
      <c r="B6" s="22" t="s">
        <v>26</v>
      </c>
    </row>
    <row r="7" spans="1:5" x14ac:dyDescent="0.45">
      <c r="B7" s="18"/>
    </row>
    <row r="8" spans="1:5" x14ac:dyDescent="0.45">
      <c r="A8" s="8" t="s">
        <v>4</v>
      </c>
      <c r="D8" s="13" t="s">
        <v>16</v>
      </c>
    </row>
    <row r="9" spans="1:5" x14ac:dyDescent="0.45">
      <c r="A9" s="8"/>
      <c r="D9" s="13"/>
    </row>
    <row r="10" spans="1:5" x14ac:dyDescent="0.45">
      <c r="A10" s="8" t="s">
        <v>5</v>
      </c>
      <c r="B10" s="27" t="s">
        <v>14</v>
      </c>
      <c r="D10" s="13" t="s">
        <v>5</v>
      </c>
      <c r="E10" s="27" t="s">
        <v>14</v>
      </c>
    </row>
    <row r="11" spans="1:5" x14ac:dyDescent="0.45">
      <c r="A11" s="23" t="s">
        <v>10</v>
      </c>
      <c r="B11" s="24"/>
      <c r="D11" s="25" t="s">
        <v>10</v>
      </c>
      <c r="E11" s="26"/>
    </row>
    <row r="12" spans="1:5" x14ac:dyDescent="0.45">
      <c r="A12" s="23" t="s">
        <v>11</v>
      </c>
      <c r="B12" s="24"/>
      <c r="D12" s="25" t="s">
        <v>11</v>
      </c>
      <c r="E12" s="26"/>
    </row>
    <row r="13" spans="1:5" x14ac:dyDescent="0.45">
      <c r="A13" s="23" t="s">
        <v>27</v>
      </c>
      <c r="B13" s="24"/>
      <c r="D13" s="25" t="s">
        <v>27</v>
      </c>
      <c r="E13" s="26"/>
    </row>
    <row r="14" spans="1:5" x14ac:dyDescent="0.45">
      <c r="A14" s="23" t="s">
        <v>28</v>
      </c>
      <c r="B14" s="24"/>
      <c r="D14" s="25" t="s">
        <v>28</v>
      </c>
      <c r="E14" s="26"/>
    </row>
    <row r="15" spans="1:5" x14ac:dyDescent="0.45">
      <c r="A15" s="8" t="s">
        <v>6</v>
      </c>
      <c r="B15" s="8"/>
      <c r="D15" s="13" t="s">
        <v>6</v>
      </c>
      <c r="E15" s="14"/>
    </row>
    <row r="16" spans="1:5" x14ac:dyDescent="0.45">
      <c r="A16" s="23" t="s">
        <v>10</v>
      </c>
      <c r="B16" s="24"/>
      <c r="D16" s="25" t="s">
        <v>10</v>
      </c>
      <c r="E16" s="26"/>
    </row>
    <row r="17" spans="1:5" x14ac:dyDescent="0.45">
      <c r="A17" s="23" t="s">
        <v>11</v>
      </c>
      <c r="B17" s="24"/>
      <c r="D17" s="25" t="s">
        <v>11</v>
      </c>
      <c r="E17" s="26"/>
    </row>
    <row r="18" spans="1:5" x14ac:dyDescent="0.45">
      <c r="A18" s="23" t="s">
        <v>27</v>
      </c>
      <c r="B18" s="24"/>
      <c r="D18" s="25" t="s">
        <v>27</v>
      </c>
      <c r="E18" s="26"/>
    </row>
    <row r="19" spans="1:5" x14ac:dyDescent="0.45">
      <c r="A19" s="23" t="s">
        <v>28</v>
      </c>
      <c r="B19" s="24"/>
      <c r="D19" s="25" t="s">
        <v>28</v>
      </c>
      <c r="E19" s="26"/>
    </row>
    <row r="20" spans="1:5" x14ac:dyDescent="0.45">
      <c r="A20" s="8" t="s">
        <v>7</v>
      </c>
      <c r="B20" s="8"/>
      <c r="D20" s="13" t="s">
        <v>7</v>
      </c>
      <c r="E20" s="14"/>
    </row>
    <row r="21" spans="1:5" x14ac:dyDescent="0.45">
      <c r="A21" s="23" t="s">
        <v>10</v>
      </c>
      <c r="B21" s="24"/>
      <c r="D21" s="25" t="s">
        <v>10</v>
      </c>
      <c r="E21" s="26"/>
    </row>
    <row r="22" spans="1:5" x14ac:dyDescent="0.45">
      <c r="A22" s="23" t="s">
        <v>11</v>
      </c>
      <c r="B22" s="24"/>
      <c r="D22" s="25" t="s">
        <v>11</v>
      </c>
      <c r="E22" s="26"/>
    </row>
    <row r="23" spans="1:5" x14ac:dyDescent="0.45">
      <c r="A23" s="23" t="s">
        <v>27</v>
      </c>
      <c r="B23" s="24"/>
      <c r="D23" s="25" t="s">
        <v>27</v>
      </c>
      <c r="E23" s="26"/>
    </row>
    <row r="24" spans="1:5" x14ac:dyDescent="0.45">
      <c r="A24" s="23" t="s">
        <v>28</v>
      </c>
      <c r="B24" s="24"/>
      <c r="D24" s="25" t="s">
        <v>28</v>
      </c>
      <c r="E24" s="26"/>
    </row>
    <row r="25" spans="1:5" x14ac:dyDescent="0.45">
      <c r="A25" s="10" t="s">
        <v>12</v>
      </c>
      <c r="B25" s="11" t="e">
        <f>AVERAGE(B21:B24,B16:B19,B11:B14)</f>
        <v>#DIV/0!</v>
      </c>
      <c r="D25" s="15" t="s">
        <v>12</v>
      </c>
      <c r="E25" s="17" t="e">
        <f>AVERAGE(E21:E24,E16:E19,E11:E14)</f>
        <v>#DIV/0!</v>
      </c>
    </row>
    <row r="26" spans="1:5" x14ac:dyDescent="0.45">
      <c r="A26" s="10" t="s">
        <v>13</v>
      </c>
      <c r="B26" s="11" t="e">
        <f>_xlfn.STDEV.S(B21:B24,B16:B19,B11:B14)</f>
        <v>#DIV/0!</v>
      </c>
      <c r="D26" s="15" t="s">
        <v>13</v>
      </c>
      <c r="E26" s="17" t="e">
        <f>_xlfn.STDEV.S(E21:E24,E16:E19,E11:E14)</f>
        <v>#DIV/0!</v>
      </c>
    </row>
    <row r="30" spans="1:5" x14ac:dyDescent="0.45">
      <c r="A30" s="29" t="s">
        <v>30</v>
      </c>
      <c r="B30" s="30"/>
    </row>
    <row r="31" spans="1:5" x14ac:dyDescent="0.45">
      <c r="A31" s="29" t="s">
        <v>9</v>
      </c>
      <c r="B31" s="30"/>
      <c r="E31" s="31"/>
    </row>
    <row r="32" spans="1:5" x14ac:dyDescent="0.45">
      <c r="A32" s="29" t="s">
        <v>8</v>
      </c>
      <c r="B32" s="30"/>
    </row>
    <row r="33" spans="1:9" x14ac:dyDescent="0.45">
      <c r="A33" s="29" t="s">
        <v>0</v>
      </c>
      <c r="B33" s="30"/>
    </row>
    <row r="35" spans="1:9" x14ac:dyDescent="0.45">
      <c r="B35" s="28" t="s">
        <v>25</v>
      </c>
    </row>
    <row r="36" spans="1:9" x14ac:dyDescent="0.45">
      <c r="A36" s="7"/>
      <c r="C36" s="60" t="s">
        <v>31</v>
      </c>
      <c r="D36" s="60"/>
      <c r="E36" s="60"/>
      <c r="G36" s="61" t="s">
        <v>1</v>
      </c>
      <c r="H36" s="61"/>
      <c r="I36" s="61"/>
    </row>
    <row r="37" spans="1:9" x14ac:dyDescent="0.45">
      <c r="B37" s="35" t="s">
        <v>2</v>
      </c>
      <c r="C37" s="36" t="s">
        <v>5</v>
      </c>
      <c r="D37" s="36" t="s">
        <v>6</v>
      </c>
      <c r="E37" s="36" t="s">
        <v>7</v>
      </c>
      <c r="G37" s="44" t="s">
        <v>5</v>
      </c>
      <c r="H37" s="42" t="s">
        <v>6</v>
      </c>
      <c r="I37" s="43" t="s">
        <v>7</v>
      </c>
    </row>
    <row r="38" spans="1:9" x14ac:dyDescent="0.45">
      <c r="A38">
        <v>0</v>
      </c>
      <c r="B38" s="35">
        <v>0</v>
      </c>
      <c r="C38" s="37"/>
      <c r="D38" s="37"/>
      <c r="E38" s="37"/>
      <c r="G38" s="33" t="e">
        <f t="shared" ref="G38:I39" si="0">(C38-C$63)/(0.000998*$B$33)</f>
        <v>#DIV/0!</v>
      </c>
      <c r="H38" s="33" t="e">
        <f t="shared" si="0"/>
        <v>#DIV/0!</v>
      </c>
      <c r="I38" s="33" t="e">
        <f t="shared" si="0"/>
        <v>#DIV/0!</v>
      </c>
    </row>
    <row r="39" spans="1:9" x14ac:dyDescent="0.45">
      <c r="A39">
        <v>1</v>
      </c>
      <c r="B39" s="35">
        <v>1</v>
      </c>
      <c r="C39" s="37"/>
      <c r="D39" s="37"/>
      <c r="E39" s="37"/>
      <c r="G39" s="33" t="e">
        <f t="shared" si="0"/>
        <v>#DIV/0!</v>
      </c>
      <c r="H39" s="33" t="e">
        <f t="shared" si="0"/>
        <v>#DIV/0!</v>
      </c>
      <c r="I39" s="33" t="e">
        <f t="shared" si="0"/>
        <v>#DIV/0!</v>
      </c>
    </row>
    <row r="40" spans="1:9" hidden="1" x14ac:dyDescent="0.45">
      <c r="B40" s="35"/>
      <c r="C40" s="37"/>
      <c r="D40" s="37"/>
      <c r="E40" s="37"/>
      <c r="G40" s="33"/>
      <c r="H40" s="33"/>
      <c r="I40" s="33"/>
    </row>
    <row r="41" spans="1:9" hidden="1" x14ac:dyDescent="0.45">
      <c r="B41" s="35"/>
      <c r="C41" s="37"/>
      <c r="D41" s="37"/>
      <c r="E41" s="37"/>
      <c r="G41" s="33"/>
      <c r="H41" s="33"/>
      <c r="I41" s="33"/>
    </row>
    <row r="42" spans="1:9" x14ac:dyDescent="0.45">
      <c r="A42">
        <v>4</v>
      </c>
      <c r="B42" s="35">
        <v>16</v>
      </c>
      <c r="C42" s="37"/>
      <c r="D42" s="37"/>
      <c r="E42" s="37"/>
      <c r="G42" s="33" t="e">
        <f t="shared" ref="G42:G55" si="1">(C42-C$63)/(0.000998*$B$33)</f>
        <v>#DIV/0!</v>
      </c>
      <c r="H42" s="33" t="e">
        <f t="shared" ref="H42:H55" si="2">(D42-D$63)/(0.000998*$B$33)</f>
        <v>#DIV/0!</v>
      </c>
      <c r="I42" s="33" t="e">
        <f t="shared" ref="I42:I55" si="3">(E42-E$63)/(0.000998*$B$33)</f>
        <v>#DIV/0!</v>
      </c>
    </row>
    <row r="43" spans="1:9" x14ac:dyDescent="0.45">
      <c r="A43">
        <v>5</v>
      </c>
      <c r="B43" s="35">
        <v>25</v>
      </c>
      <c r="C43" s="37"/>
      <c r="D43" s="37"/>
      <c r="E43" s="37"/>
      <c r="G43" s="33" t="e">
        <f t="shared" si="1"/>
        <v>#DIV/0!</v>
      </c>
      <c r="H43" s="33" t="e">
        <f t="shared" si="2"/>
        <v>#DIV/0!</v>
      </c>
      <c r="I43" s="33" t="e">
        <f t="shared" si="3"/>
        <v>#DIV/0!</v>
      </c>
    </row>
    <row r="44" spans="1:9" x14ac:dyDescent="0.45">
      <c r="A44">
        <v>6</v>
      </c>
      <c r="B44" s="35">
        <v>36</v>
      </c>
      <c r="C44" s="37"/>
      <c r="D44" s="37"/>
      <c r="E44" s="37"/>
      <c r="G44" s="33" t="e">
        <f t="shared" si="1"/>
        <v>#DIV/0!</v>
      </c>
      <c r="H44" s="33" t="e">
        <f t="shared" si="2"/>
        <v>#DIV/0!</v>
      </c>
      <c r="I44" s="33" t="e">
        <f t="shared" si="3"/>
        <v>#DIV/0!</v>
      </c>
    </row>
    <row r="45" spans="1:9" x14ac:dyDescent="0.45">
      <c r="A45">
        <v>7</v>
      </c>
      <c r="B45" s="35">
        <v>49</v>
      </c>
      <c r="C45" s="37"/>
      <c r="D45" s="37"/>
      <c r="E45" s="37"/>
      <c r="G45" s="33" t="e">
        <f t="shared" si="1"/>
        <v>#DIV/0!</v>
      </c>
      <c r="H45" s="33" t="e">
        <f t="shared" si="2"/>
        <v>#DIV/0!</v>
      </c>
      <c r="I45" s="33" t="e">
        <f t="shared" si="3"/>
        <v>#DIV/0!</v>
      </c>
    </row>
    <row r="46" spans="1:9" x14ac:dyDescent="0.45">
      <c r="A46">
        <v>8</v>
      </c>
      <c r="B46" s="35">
        <v>64</v>
      </c>
      <c r="C46" s="37"/>
      <c r="D46" s="37"/>
      <c r="E46" s="37"/>
      <c r="G46" s="33" t="e">
        <f t="shared" si="1"/>
        <v>#DIV/0!</v>
      </c>
      <c r="H46" s="33" t="e">
        <f t="shared" si="2"/>
        <v>#DIV/0!</v>
      </c>
      <c r="I46" s="33" t="e">
        <f t="shared" si="3"/>
        <v>#DIV/0!</v>
      </c>
    </row>
    <row r="47" spans="1:9" x14ac:dyDescent="0.45">
      <c r="A47">
        <v>9</v>
      </c>
      <c r="B47" s="35">
        <v>81</v>
      </c>
      <c r="C47" s="37"/>
      <c r="D47" s="37"/>
      <c r="E47" s="37"/>
      <c r="G47" s="33" t="e">
        <f t="shared" si="1"/>
        <v>#DIV/0!</v>
      </c>
      <c r="H47" s="33" t="e">
        <f t="shared" si="2"/>
        <v>#DIV/0!</v>
      </c>
      <c r="I47" s="33" t="e">
        <f t="shared" si="3"/>
        <v>#DIV/0!</v>
      </c>
    </row>
    <row r="48" spans="1:9" x14ac:dyDescent="0.45">
      <c r="A48">
        <v>10</v>
      </c>
      <c r="B48" s="35">
        <v>100</v>
      </c>
      <c r="C48" s="37"/>
      <c r="D48" s="37"/>
      <c r="E48" s="37"/>
      <c r="G48" s="33" t="e">
        <f t="shared" si="1"/>
        <v>#DIV/0!</v>
      </c>
      <c r="H48" s="33" t="e">
        <f t="shared" si="2"/>
        <v>#DIV/0!</v>
      </c>
      <c r="I48" s="33" t="e">
        <f t="shared" si="3"/>
        <v>#DIV/0!</v>
      </c>
    </row>
    <row r="49" spans="1:29" x14ac:dyDescent="0.45">
      <c r="A49">
        <v>11</v>
      </c>
      <c r="B49" s="35">
        <v>121</v>
      </c>
      <c r="C49" s="37"/>
      <c r="D49" s="37"/>
      <c r="E49" s="37"/>
      <c r="G49" s="33" t="e">
        <f t="shared" si="1"/>
        <v>#DIV/0!</v>
      </c>
      <c r="H49" s="33" t="e">
        <f t="shared" si="2"/>
        <v>#DIV/0!</v>
      </c>
      <c r="I49" s="33" t="e">
        <f t="shared" si="3"/>
        <v>#DIV/0!</v>
      </c>
    </row>
    <row r="50" spans="1:29" x14ac:dyDescent="0.45">
      <c r="A50">
        <v>12</v>
      </c>
      <c r="B50" s="35">
        <v>144</v>
      </c>
      <c r="C50" s="37"/>
      <c r="D50" s="37"/>
      <c r="E50" s="37"/>
      <c r="G50" s="33" t="e">
        <f t="shared" si="1"/>
        <v>#DIV/0!</v>
      </c>
      <c r="H50" s="33" t="e">
        <f t="shared" si="2"/>
        <v>#DIV/0!</v>
      </c>
      <c r="I50" s="33" t="e">
        <f t="shared" si="3"/>
        <v>#DIV/0!</v>
      </c>
    </row>
    <row r="51" spans="1:29" x14ac:dyDescent="0.45">
      <c r="A51">
        <v>13</v>
      </c>
      <c r="B51" s="35">
        <v>169</v>
      </c>
      <c r="C51" s="37"/>
      <c r="D51" s="37"/>
      <c r="E51" s="37"/>
      <c r="G51" s="33" t="e">
        <f t="shared" si="1"/>
        <v>#DIV/0!</v>
      </c>
      <c r="H51" s="33" t="e">
        <f t="shared" si="2"/>
        <v>#DIV/0!</v>
      </c>
      <c r="I51" s="33" t="e">
        <f t="shared" si="3"/>
        <v>#DIV/0!</v>
      </c>
    </row>
    <row r="52" spans="1:29" x14ac:dyDescent="0.45">
      <c r="A52">
        <v>14</v>
      </c>
      <c r="B52" s="35">
        <v>196</v>
      </c>
      <c r="C52" s="37"/>
      <c r="D52" s="37"/>
      <c r="E52" s="37"/>
      <c r="G52" s="33" t="e">
        <f t="shared" si="1"/>
        <v>#DIV/0!</v>
      </c>
      <c r="H52" s="33" t="e">
        <f t="shared" si="2"/>
        <v>#DIV/0!</v>
      </c>
      <c r="I52" s="33" t="e">
        <f t="shared" si="3"/>
        <v>#DIV/0!</v>
      </c>
    </row>
    <row r="53" spans="1:29" x14ac:dyDescent="0.45">
      <c r="A53">
        <v>15</v>
      </c>
      <c r="B53" s="35">
        <v>225</v>
      </c>
      <c r="C53" s="37"/>
      <c r="D53" s="37"/>
      <c r="E53" s="37"/>
      <c r="G53" s="33" t="e">
        <f t="shared" si="1"/>
        <v>#DIV/0!</v>
      </c>
      <c r="H53" s="33" t="e">
        <f t="shared" si="2"/>
        <v>#DIV/0!</v>
      </c>
      <c r="I53" s="33" t="e">
        <f t="shared" si="3"/>
        <v>#DIV/0!</v>
      </c>
    </row>
    <row r="54" spans="1:29" x14ac:dyDescent="0.45">
      <c r="A54">
        <v>16</v>
      </c>
      <c r="B54" s="35">
        <v>256</v>
      </c>
      <c r="C54" s="37"/>
      <c r="D54" s="37"/>
      <c r="E54" s="37"/>
      <c r="G54" s="33" t="e">
        <f t="shared" si="1"/>
        <v>#DIV/0!</v>
      </c>
      <c r="H54" s="33" t="e">
        <f t="shared" si="2"/>
        <v>#DIV/0!</v>
      </c>
      <c r="I54" s="33" t="e">
        <f t="shared" si="3"/>
        <v>#DIV/0!</v>
      </c>
    </row>
    <row r="55" spans="1:29" x14ac:dyDescent="0.45">
      <c r="A55">
        <v>17</v>
      </c>
      <c r="B55" s="35">
        <v>1448</v>
      </c>
      <c r="C55" s="37"/>
      <c r="D55" s="37"/>
      <c r="E55" s="37"/>
      <c r="G55" s="33" t="e">
        <f t="shared" si="1"/>
        <v>#DIV/0!</v>
      </c>
      <c r="H55" s="33" t="e">
        <f t="shared" si="2"/>
        <v>#DIV/0!</v>
      </c>
      <c r="I55" s="33" t="e">
        <f t="shared" si="3"/>
        <v>#DIV/0!</v>
      </c>
    </row>
    <row r="56" spans="1:29" x14ac:dyDescent="0.45">
      <c r="B56" s="1"/>
      <c r="F56" s="41" t="s">
        <v>3</v>
      </c>
      <c r="G56" s="33" t="e">
        <f>SLOPE(G38:G55,$A$38:$A$55)</f>
        <v>#DIV/0!</v>
      </c>
      <c r="H56" s="33" t="e">
        <f t="shared" ref="H56:I56" si="4">SLOPE(H38:H55,$A$38:$A$55)</f>
        <v>#DIV/0!</v>
      </c>
      <c r="I56" s="33" t="e">
        <f t="shared" si="4"/>
        <v>#DIV/0!</v>
      </c>
    </row>
    <row r="57" spans="1:29" x14ac:dyDescent="0.45">
      <c r="B57" s="1"/>
      <c r="G57" s="39" t="s">
        <v>12</v>
      </c>
      <c r="H57" s="40" t="e">
        <f>AVERAGE(G56:I56)</f>
        <v>#DIV/0!</v>
      </c>
    </row>
    <row r="58" spans="1:29" x14ac:dyDescent="0.45">
      <c r="B58" s="1"/>
      <c r="G58" s="39" t="s">
        <v>13</v>
      </c>
      <c r="H58" s="40" t="e">
        <f>_xlfn.STDEV.S(G56:I56)</f>
        <v>#DIV/0!</v>
      </c>
    </row>
    <row r="60" spans="1:29" x14ac:dyDescent="0.45">
      <c r="B60" s="8" t="s">
        <v>4</v>
      </c>
      <c r="V60" s="1"/>
      <c r="Z60" s="1"/>
      <c r="AA60" s="1"/>
      <c r="AB60" s="1"/>
      <c r="AC60" s="1"/>
    </row>
    <row r="61" spans="1:29" x14ac:dyDescent="0.45">
      <c r="A61" s="7"/>
      <c r="C61" s="60" t="s">
        <v>31</v>
      </c>
      <c r="D61" s="60"/>
      <c r="E61" s="60"/>
      <c r="G61" s="61" t="s">
        <v>1</v>
      </c>
      <c r="H61" s="61"/>
      <c r="I61" s="61"/>
      <c r="V61" s="1"/>
    </row>
    <row r="62" spans="1:29" x14ac:dyDescent="0.45">
      <c r="A62" s="33"/>
      <c r="B62" s="35" t="s">
        <v>2</v>
      </c>
      <c r="C62" s="36" t="s">
        <v>5</v>
      </c>
      <c r="D62" s="36" t="s">
        <v>6</v>
      </c>
      <c r="E62" s="36" t="s">
        <v>7</v>
      </c>
      <c r="F62" s="33"/>
      <c r="G62" s="44" t="s">
        <v>5</v>
      </c>
      <c r="H62" s="42" t="s">
        <v>6</v>
      </c>
      <c r="I62" s="43" t="s">
        <v>7</v>
      </c>
      <c r="V62" s="1"/>
      <c r="Z62" s="3"/>
      <c r="AA62" s="3"/>
      <c r="AB62" s="3"/>
      <c r="AC62" s="3"/>
    </row>
    <row r="63" spans="1:29" x14ac:dyDescent="0.45">
      <c r="A63" s="46">
        <v>0</v>
      </c>
      <c r="B63" s="35">
        <v>0</v>
      </c>
      <c r="C63" s="37"/>
      <c r="D63" s="37"/>
      <c r="E63" s="37"/>
      <c r="F63" s="33"/>
      <c r="G63" s="33" t="e">
        <f t="shared" ref="G63:I64" si="5">(C63-C$63)/(0.000998*$B$33)</f>
        <v>#DIV/0!</v>
      </c>
      <c r="H63" s="33" t="e">
        <f t="shared" si="5"/>
        <v>#DIV/0!</v>
      </c>
      <c r="I63" s="33" t="e">
        <f t="shared" si="5"/>
        <v>#DIV/0!</v>
      </c>
      <c r="V63" s="1"/>
      <c r="W63" s="3"/>
      <c r="X63" s="3"/>
      <c r="Y63" s="3"/>
      <c r="Z63" s="3"/>
      <c r="AA63" s="3"/>
      <c r="AB63" s="3"/>
      <c r="AC63" s="3"/>
    </row>
    <row r="64" spans="1:29" x14ac:dyDescent="0.45">
      <c r="A64" s="46">
        <v>1</v>
      </c>
      <c r="B64" s="35">
        <v>1</v>
      </c>
      <c r="C64" s="37"/>
      <c r="D64" s="37"/>
      <c r="E64" s="37"/>
      <c r="F64" s="33"/>
      <c r="G64" s="33" t="e">
        <f t="shared" si="5"/>
        <v>#DIV/0!</v>
      </c>
      <c r="H64" s="33" t="e">
        <f t="shared" si="5"/>
        <v>#DIV/0!</v>
      </c>
      <c r="I64" s="33" t="e">
        <f t="shared" si="5"/>
        <v>#DIV/0!</v>
      </c>
      <c r="V64" s="1"/>
      <c r="Z64" s="3"/>
      <c r="AA64" s="3"/>
      <c r="AB64" s="3"/>
      <c r="AC64" s="3"/>
    </row>
    <row r="65" spans="1:29" hidden="1" x14ac:dyDescent="0.45">
      <c r="A65" s="46"/>
      <c r="B65" s="35"/>
      <c r="C65" s="37"/>
      <c r="D65" s="37"/>
      <c r="E65" s="37"/>
      <c r="F65" s="33"/>
      <c r="G65" s="33"/>
      <c r="H65" s="33"/>
      <c r="I65" s="33"/>
      <c r="V65" s="1"/>
      <c r="Z65" s="3"/>
      <c r="AA65" s="3"/>
      <c r="AB65" s="3"/>
      <c r="AC65" s="3"/>
    </row>
    <row r="66" spans="1:29" hidden="1" x14ac:dyDescent="0.45">
      <c r="A66" s="46"/>
      <c r="B66" s="35"/>
      <c r="C66" s="37"/>
      <c r="D66" s="37"/>
      <c r="E66" s="37"/>
      <c r="F66" s="33"/>
      <c r="G66" s="33"/>
      <c r="H66" s="33"/>
      <c r="I66" s="33"/>
      <c r="V66" s="1"/>
      <c r="W66" s="3"/>
      <c r="X66" s="3"/>
      <c r="Y66" s="3"/>
      <c r="Z66" s="3"/>
      <c r="AA66" s="3"/>
      <c r="AB66" s="3"/>
      <c r="AC66" s="3"/>
    </row>
    <row r="67" spans="1:29" x14ac:dyDescent="0.45">
      <c r="A67" s="46">
        <v>4</v>
      </c>
      <c r="B67" s="35">
        <v>16</v>
      </c>
      <c r="C67" s="37"/>
      <c r="D67" s="37"/>
      <c r="E67" s="37"/>
      <c r="F67" s="33"/>
      <c r="G67" s="33" t="e">
        <f t="shared" ref="G67:G80" si="6">(C67-C$63)/(0.000998*$B$33)</f>
        <v>#DIV/0!</v>
      </c>
      <c r="H67" s="33" t="e">
        <f t="shared" ref="H67:H80" si="7">(D67-D$63)/(0.000998*$B$33)</f>
        <v>#DIV/0!</v>
      </c>
      <c r="I67" s="33" t="e">
        <f t="shared" ref="I67:I80" si="8">(E67-E$63)/(0.000998*$B$33)</f>
        <v>#DIV/0!</v>
      </c>
      <c r="V67" s="1"/>
      <c r="Z67" s="3"/>
      <c r="AA67" s="3"/>
      <c r="AB67" s="3"/>
      <c r="AC67" s="3"/>
    </row>
    <row r="68" spans="1:29" x14ac:dyDescent="0.45">
      <c r="A68" s="46">
        <v>5</v>
      </c>
      <c r="B68" s="35">
        <v>25</v>
      </c>
      <c r="C68" s="37"/>
      <c r="D68" s="37"/>
      <c r="E68" s="37"/>
      <c r="F68" s="33"/>
      <c r="G68" s="33" t="e">
        <f t="shared" si="6"/>
        <v>#DIV/0!</v>
      </c>
      <c r="H68" s="33" t="e">
        <f t="shared" si="7"/>
        <v>#DIV/0!</v>
      </c>
      <c r="I68" s="33" t="e">
        <f t="shared" si="8"/>
        <v>#DIV/0!</v>
      </c>
      <c r="V68" s="1"/>
      <c r="Z68" s="3"/>
      <c r="AA68" s="3"/>
      <c r="AB68" s="3"/>
      <c r="AC68" s="3"/>
    </row>
    <row r="69" spans="1:29" x14ac:dyDescent="0.45">
      <c r="A69" s="46">
        <v>6</v>
      </c>
      <c r="B69" s="35">
        <v>36</v>
      </c>
      <c r="C69" s="37"/>
      <c r="D69" s="37"/>
      <c r="E69" s="37"/>
      <c r="F69" s="33"/>
      <c r="G69" s="33" t="e">
        <f t="shared" si="6"/>
        <v>#DIV/0!</v>
      </c>
      <c r="H69" s="33" t="e">
        <f t="shared" si="7"/>
        <v>#DIV/0!</v>
      </c>
      <c r="I69" s="33" t="e">
        <f t="shared" si="8"/>
        <v>#DIV/0!</v>
      </c>
    </row>
    <row r="70" spans="1:29" x14ac:dyDescent="0.45">
      <c r="A70" s="46">
        <v>7</v>
      </c>
      <c r="B70" s="35">
        <v>49</v>
      </c>
      <c r="C70" s="37"/>
      <c r="D70" s="37"/>
      <c r="E70" s="37"/>
      <c r="F70" s="33"/>
      <c r="G70" s="33" t="e">
        <f t="shared" si="6"/>
        <v>#DIV/0!</v>
      </c>
      <c r="H70" s="33" t="e">
        <f t="shared" si="7"/>
        <v>#DIV/0!</v>
      </c>
      <c r="I70" s="33" t="e">
        <f t="shared" si="8"/>
        <v>#DIV/0!</v>
      </c>
    </row>
    <row r="71" spans="1:29" x14ac:dyDescent="0.45">
      <c r="A71" s="46">
        <v>8</v>
      </c>
      <c r="B71" s="35">
        <v>64</v>
      </c>
      <c r="C71" s="37"/>
      <c r="D71" s="37"/>
      <c r="E71" s="37"/>
      <c r="F71" s="33"/>
      <c r="G71" s="33" t="e">
        <f t="shared" si="6"/>
        <v>#DIV/0!</v>
      </c>
      <c r="H71" s="33" t="e">
        <f t="shared" si="7"/>
        <v>#DIV/0!</v>
      </c>
      <c r="I71" s="33" t="e">
        <f t="shared" si="8"/>
        <v>#DIV/0!</v>
      </c>
    </row>
    <row r="72" spans="1:29" x14ac:dyDescent="0.45">
      <c r="A72" s="46">
        <v>9</v>
      </c>
      <c r="B72" s="35">
        <v>81</v>
      </c>
      <c r="C72" s="37"/>
      <c r="D72" s="37"/>
      <c r="E72" s="37"/>
      <c r="F72" s="33"/>
      <c r="G72" s="33" t="e">
        <f t="shared" si="6"/>
        <v>#DIV/0!</v>
      </c>
      <c r="H72" s="33" t="e">
        <f t="shared" si="7"/>
        <v>#DIV/0!</v>
      </c>
      <c r="I72" s="33" t="e">
        <f t="shared" si="8"/>
        <v>#DIV/0!</v>
      </c>
    </row>
    <row r="73" spans="1:29" x14ac:dyDescent="0.45">
      <c r="A73" s="46">
        <v>10</v>
      </c>
      <c r="B73" s="35">
        <v>100</v>
      </c>
      <c r="C73" s="37"/>
      <c r="D73" s="37"/>
      <c r="E73" s="37"/>
      <c r="F73" s="33"/>
      <c r="G73" s="33" t="e">
        <f t="shared" si="6"/>
        <v>#DIV/0!</v>
      </c>
      <c r="H73" s="33" t="e">
        <f t="shared" si="7"/>
        <v>#DIV/0!</v>
      </c>
      <c r="I73" s="33" t="e">
        <f t="shared" si="8"/>
        <v>#DIV/0!</v>
      </c>
    </row>
    <row r="74" spans="1:29" x14ac:dyDescent="0.45">
      <c r="A74" s="46">
        <v>11</v>
      </c>
      <c r="B74" s="35">
        <v>121</v>
      </c>
      <c r="C74" s="37"/>
      <c r="D74" s="37"/>
      <c r="E74" s="37"/>
      <c r="F74" s="33"/>
      <c r="G74" s="33" t="e">
        <f t="shared" si="6"/>
        <v>#DIV/0!</v>
      </c>
      <c r="H74" s="33" t="e">
        <f t="shared" si="7"/>
        <v>#DIV/0!</v>
      </c>
      <c r="I74" s="33" t="e">
        <f t="shared" si="8"/>
        <v>#DIV/0!</v>
      </c>
    </row>
    <row r="75" spans="1:29" x14ac:dyDescent="0.45">
      <c r="A75" s="46">
        <v>12</v>
      </c>
      <c r="B75" s="35">
        <v>144</v>
      </c>
      <c r="C75" s="37"/>
      <c r="D75" s="37"/>
      <c r="E75" s="37"/>
      <c r="F75" s="33"/>
      <c r="G75" s="33" t="e">
        <f t="shared" si="6"/>
        <v>#DIV/0!</v>
      </c>
      <c r="H75" s="33" t="e">
        <f t="shared" si="7"/>
        <v>#DIV/0!</v>
      </c>
      <c r="I75" s="33" t="e">
        <f t="shared" si="8"/>
        <v>#DIV/0!</v>
      </c>
    </row>
    <row r="76" spans="1:29" x14ac:dyDescent="0.45">
      <c r="A76" s="46">
        <v>13</v>
      </c>
      <c r="B76" s="35">
        <v>169</v>
      </c>
      <c r="C76" s="37"/>
      <c r="D76" s="37"/>
      <c r="E76" s="37"/>
      <c r="F76" s="33"/>
      <c r="G76" s="33" t="e">
        <f t="shared" si="6"/>
        <v>#DIV/0!</v>
      </c>
      <c r="H76" s="33" t="e">
        <f t="shared" si="7"/>
        <v>#DIV/0!</v>
      </c>
      <c r="I76" s="33" t="e">
        <f t="shared" si="8"/>
        <v>#DIV/0!</v>
      </c>
    </row>
    <row r="77" spans="1:29" x14ac:dyDescent="0.45">
      <c r="A77" s="46">
        <v>14</v>
      </c>
      <c r="B77" s="35">
        <v>196</v>
      </c>
      <c r="C77" s="37"/>
      <c r="D77" s="37"/>
      <c r="E77" s="37"/>
      <c r="F77" s="33"/>
      <c r="G77" s="33" t="e">
        <f t="shared" si="6"/>
        <v>#DIV/0!</v>
      </c>
      <c r="H77" s="33" t="e">
        <f t="shared" si="7"/>
        <v>#DIV/0!</v>
      </c>
      <c r="I77" s="33" t="e">
        <f t="shared" si="8"/>
        <v>#DIV/0!</v>
      </c>
    </row>
    <row r="78" spans="1:29" x14ac:dyDescent="0.45">
      <c r="A78" s="46">
        <v>15</v>
      </c>
      <c r="B78" s="35">
        <v>225</v>
      </c>
      <c r="C78" s="37"/>
      <c r="D78" s="37"/>
      <c r="E78" s="37"/>
      <c r="F78" s="33"/>
      <c r="G78" s="33" t="e">
        <f t="shared" si="6"/>
        <v>#DIV/0!</v>
      </c>
      <c r="H78" s="33" t="e">
        <f t="shared" si="7"/>
        <v>#DIV/0!</v>
      </c>
      <c r="I78" s="33" t="e">
        <f t="shared" si="8"/>
        <v>#DIV/0!</v>
      </c>
    </row>
    <row r="79" spans="1:29" x14ac:dyDescent="0.45">
      <c r="A79" s="46">
        <v>16</v>
      </c>
      <c r="B79" s="35">
        <v>256</v>
      </c>
      <c r="C79" s="37"/>
      <c r="D79" s="37"/>
      <c r="E79" s="37"/>
      <c r="F79" s="33"/>
      <c r="G79" s="33" t="e">
        <f t="shared" si="6"/>
        <v>#DIV/0!</v>
      </c>
      <c r="H79" s="33" t="e">
        <f t="shared" si="7"/>
        <v>#DIV/0!</v>
      </c>
      <c r="I79" s="33" t="e">
        <f t="shared" si="8"/>
        <v>#DIV/0!</v>
      </c>
    </row>
    <row r="80" spans="1:29" x14ac:dyDescent="0.45">
      <c r="A80" s="46">
        <v>17</v>
      </c>
      <c r="B80" s="35">
        <v>1448</v>
      </c>
      <c r="C80" s="37"/>
      <c r="D80" s="37"/>
      <c r="E80" s="37"/>
      <c r="F80" s="33"/>
      <c r="G80" s="33" t="e">
        <f t="shared" si="6"/>
        <v>#DIV/0!</v>
      </c>
      <c r="H80" s="33" t="e">
        <f t="shared" si="7"/>
        <v>#DIV/0!</v>
      </c>
      <c r="I80" s="33" t="e">
        <f t="shared" si="8"/>
        <v>#DIV/0!</v>
      </c>
    </row>
    <row r="81" spans="1:9" x14ac:dyDescent="0.45">
      <c r="A81" s="33"/>
      <c r="B81" s="34"/>
      <c r="C81" s="33"/>
      <c r="D81" s="33"/>
      <c r="E81" s="33"/>
      <c r="F81" s="45" t="s">
        <v>3</v>
      </c>
      <c r="G81" s="33" t="e">
        <f>SLOPE(G63:G80,$A$63:$A$80)</f>
        <v>#DIV/0!</v>
      </c>
      <c r="H81" s="33" t="e">
        <f t="shared" ref="H81:I81" si="9">SLOPE(H63:H80,$A$63:$A$80)</f>
        <v>#DIV/0!</v>
      </c>
      <c r="I81" s="33" t="e">
        <f t="shared" si="9"/>
        <v>#DIV/0!</v>
      </c>
    </row>
    <row r="82" spans="1:9" x14ac:dyDescent="0.45">
      <c r="B82" s="1"/>
      <c r="G82" s="10" t="s">
        <v>12</v>
      </c>
      <c r="H82" s="11" t="e">
        <f>AVERAGE(G81:I81)</f>
        <v>#DIV/0!</v>
      </c>
    </row>
    <row r="83" spans="1:9" x14ac:dyDescent="0.45">
      <c r="B83" s="1"/>
      <c r="G83" s="10" t="s">
        <v>13</v>
      </c>
      <c r="H83" s="11" t="e">
        <f>_xlfn.STDEV.S(G81:I81)</f>
        <v>#DIV/0!</v>
      </c>
    </row>
    <row r="85" spans="1:9" x14ac:dyDescent="0.45">
      <c r="B85" s="9" t="s">
        <v>32</v>
      </c>
    </row>
    <row r="86" spans="1:9" x14ac:dyDescent="0.45">
      <c r="A86" s="7"/>
      <c r="C86" s="60" t="s">
        <v>31</v>
      </c>
      <c r="D86" s="60"/>
      <c r="E86" s="60"/>
      <c r="G86" s="61" t="s">
        <v>1</v>
      </c>
      <c r="H86" s="61"/>
      <c r="I86" s="61"/>
    </row>
    <row r="87" spans="1:9" x14ac:dyDescent="0.45">
      <c r="B87" s="35" t="s">
        <v>2</v>
      </c>
      <c r="C87" s="36" t="s">
        <v>5</v>
      </c>
      <c r="D87" s="36" t="s">
        <v>6</v>
      </c>
      <c r="E87" s="36" t="s">
        <v>7</v>
      </c>
      <c r="G87" s="44" t="s">
        <v>5</v>
      </c>
      <c r="H87" s="42" t="s">
        <v>6</v>
      </c>
      <c r="I87" s="43" t="s">
        <v>7</v>
      </c>
    </row>
    <row r="88" spans="1:9" x14ac:dyDescent="0.45">
      <c r="A88">
        <v>0</v>
      </c>
      <c r="B88" s="35">
        <v>0</v>
      </c>
      <c r="C88" s="37"/>
      <c r="D88" s="37"/>
      <c r="E88" s="37"/>
      <c r="G88" s="32" t="e">
        <f t="shared" ref="G88:I89" si="10">(C88-C$88)/(0.000998*$B$33)</f>
        <v>#DIV/0!</v>
      </c>
      <c r="H88" s="32" t="e">
        <f t="shared" si="10"/>
        <v>#DIV/0!</v>
      </c>
      <c r="I88" s="32" t="e">
        <f t="shared" si="10"/>
        <v>#DIV/0!</v>
      </c>
    </row>
    <row r="89" spans="1:9" x14ac:dyDescent="0.45">
      <c r="A89">
        <v>1</v>
      </c>
      <c r="B89" s="35">
        <v>1</v>
      </c>
      <c r="C89" s="37"/>
      <c r="D89" s="37"/>
      <c r="E89" s="37"/>
      <c r="G89" s="32" t="e">
        <f t="shared" si="10"/>
        <v>#DIV/0!</v>
      </c>
      <c r="H89" s="32" t="e">
        <f t="shared" si="10"/>
        <v>#DIV/0!</v>
      </c>
      <c r="I89" s="32" t="e">
        <f t="shared" si="10"/>
        <v>#DIV/0!</v>
      </c>
    </row>
    <row r="90" spans="1:9" hidden="1" x14ac:dyDescent="0.45">
      <c r="A90">
        <v>2</v>
      </c>
      <c r="B90" s="35"/>
      <c r="C90" s="37"/>
      <c r="D90" s="37"/>
      <c r="E90" s="37"/>
      <c r="G90" s="32"/>
      <c r="H90" s="32"/>
      <c r="I90" s="32"/>
    </row>
    <row r="91" spans="1:9" hidden="1" x14ac:dyDescent="0.45">
      <c r="A91">
        <v>3</v>
      </c>
      <c r="B91" s="35"/>
      <c r="C91" s="37"/>
      <c r="D91" s="37"/>
      <c r="E91" s="37"/>
      <c r="G91" s="32"/>
      <c r="H91" s="32"/>
      <c r="I91" s="32"/>
    </row>
    <row r="92" spans="1:9" x14ac:dyDescent="0.45">
      <c r="A92">
        <v>4</v>
      </c>
      <c r="B92" s="35">
        <v>16</v>
      </c>
      <c r="C92" s="37"/>
      <c r="D92" s="37"/>
      <c r="E92" s="37"/>
      <c r="G92" s="32" t="e">
        <f t="shared" ref="G92:G105" si="11">(C92-C$88)/(0.000998*$B$33)</f>
        <v>#DIV/0!</v>
      </c>
      <c r="H92" s="32" t="e">
        <f t="shared" ref="H92:H105" si="12">(D92-D$88)/(0.000998*$B$33)</f>
        <v>#DIV/0!</v>
      </c>
      <c r="I92" s="32" t="e">
        <f t="shared" ref="I92:I105" si="13">(E92-E$88)/(0.000998*$B$33)</f>
        <v>#DIV/0!</v>
      </c>
    </row>
    <row r="93" spans="1:9" x14ac:dyDescent="0.45">
      <c r="A93">
        <v>5</v>
      </c>
      <c r="B93" s="35">
        <v>25</v>
      </c>
      <c r="C93" s="37"/>
      <c r="D93" s="37"/>
      <c r="E93" s="37"/>
      <c r="G93" s="32" t="e">
        <f t="shared" si="11"/>
        <v>#DIV/0!</v>
      </c>
      <c r="H93" s="32" t="e">
        <f t="shared" si="12"/>
        <v>#DIV/0!</v>
      </c>
      <c r="I93" s="32" t="e">
        <f t="shared" si="13"/>
        <v>#DIV/0!</v>
      </c>
    </row>
    <row r="94" spans="1:9" x14ac:dyDescent="0.45">
      <c r="A94">
        <v>6</v>
      </c>
      <c r="B94" s="35">
        <v>36</v>
      </c>
      <c r="C94" s="37"/>
      <c r="D94" s="37"/>
      <c r="E94" s="37"/>
      <c r="G94" s="32" t="e">
        <f t="shared" si="11"/>
        <v>#DIV/0!</v>
      </c>
      <c r="H94" s="32" t="e">
        <f t="shared" si="12"/>
        <v>#DIV/0!</v>
      </c>
      <c r="I94" s="32" t="e">
        <f t="shared" si="13"/>
        <v>#DIV/0!</v>
      </c>
    </row>
    <row r="95" spans="1:9" x14ac:dyDescent="0.45">
      <c r="A95">
        <v>7</v>
      </c>
      <c r="B95" s="35">
        <v>49</v>
      </c>
      <c r="C95" s="37"/>
      <c r="D95" s="37"/>
      <c r="E95" s="37"/>
      <c r="G95" s="32" t="e">
        <f t="shared" si="11"/>
        <v>#DIV/0!</v>
      </c>
      <c r="H95" s="32" t="e">
        <f t="shared" si="12"/>
        <v>#DIV/0!</v>
      </c>
      <c r="I95" s="32" t="e">
        <f t="shared" si="13"/>
        <v>#DIV/0!</v>
      </c>
    </row>
    <row r="96" spans="1:9" x14ac:dyDescent="0.45">
      <c r="A96">
        <v>8</v>
      </c>
      <c r="B96" s="35">
        <v>64</v>
      </c>
      <c r="C96" s="37"/>
      <c r="D96" s="37"/>
      <c r="E96" s="37"/>
      <c r="G96" s="32" t="e">
        <f t="shared" si="11"/>
        <v>#DIV/0!</v>
      </c>
      <c r="H96" s="32" t="e">
        <f t="shared" si="12"/>
        <v>#DIV/0!</v>
      </c>
      <c r="I96" s="32" t="e">
        <f t="shared" si="13"/>
        <v>#DIV/0!</v>
      </c>
    </row>
    <row r="97" spans="1:9" x14ac:dyDescent="0.45">
      <c r="A97">
        <v>9</v>
      </c>
      <c r="B97" s="35">
        <v>81</v>
      </c>
      <c r="C97" s="37"/>
      <c r="D97" s="37"/>
      <c r="E97" s="37"/>
      <c r="G97" s="32" t="e">
        <f t="shared" si="11"/>
        <v>#DIV/0!</v>
      </c>
      <c r="H97" s="32" t="e">
        <f t="shared" si="12"/>
        <v>#DIV/0!</v>
      </c>
      <c r="I97" s="32" t="e">
        <f t="shared" si="13"/>
        <v>#DIV/0!</v>
      </c>
    </row>
    <row r="98" spans="1:9" x14ac:dyDescent="0.45">
      <c r="A98">
        <v>10</v>
      </c>
      <c r="B98" s="35">
        <v>100</v>
      </c>
      <c r="C98" s="37"/>
      <c r="D98" s="37"/>
      <c r="E98" s="37"/>
      <c r="G98" s="32" t="e">
        <f t="shared" si="11"/>
        <v>#DIV/0!</v>
      </c>
      <c r="H98" s="32" t="e">
        <f t="shared" si="12"/>
        <v>#DIV/0!</v>
      </c>
      <c r="I98" s="32" t="e">
        <f t="shared" si="13"/>
        <v>#DIV/0!</v>
      </c>
    </row>
    <row r="99" spans="1:9" x14ac:dyDescent="0.45">
      <c r="A99">
        <v>11</v>
      </c>
      <c r="B99" s="35">
        <v>121</v>
      </c>
      <c r="C99" s="37"/>
      <c r="D99" s="37"/>
      <c r="E99" s="37"/>
      <c r="G99" s="32" t="e">
        <f t="shared" si="11"/>
        <v>#DIV/0!</v>
      </c>
      <c r="H99" s="32" t="e">
        <f t="shared" si="12"/>
        <v>#DIV/0!</v>
      </c>
      <c r="I99" s="32" t="e">
        <f t="shared" si="13"/>
        <v>#DIV/0!</v>
      </c>
    </row>
    <row r="100" spans="1:9" x14ac:dyDescent="0.45">
      <c r="A100">
        <v>12</v>
      </c>
      <c r="B100" s="35">
        <v>144</v>
      </c>
      <c r="C100" s="37"/>
      <c r="D100" s="37"/>
      <c r="E100" s="37"/>
      <c r="G100" s="32" t="e">
        <f t="shared" si="11"/>
        <v>#DIV/0!</v>
      </c>
      <c r="H100" s="32" t="e">
        <f t="shared" si="12"/>
        <v>#DIV/0!</v>
      </c>
      <c r="I100" s="32" t="e">
        <f t="shared" si="13"/>
        <v>#DIV/0!</v>
      </c>
    </row>
    <row r="101" spans="1:9" x14ac:dyDescent="0.45">
      <c r="A101">
        <v>13</v>
      </c>
      <c r="B101" s="35">
        <v>169</v>
      </c>
      <c r="C101" s="37"/>
      <c r="D101" s="37"/>
      <c r="E101" s="37"/>
      <c r="G101" s="32" t="e">
        <f t="shared" si="11"/>
        <v>#DIV/0!</v>
      </c>
      <c r="H101" s="32" t="e">
        <f t="shared" si="12"/>
        <v>#DIV/0!</v>
      </c>
      <c r="I101" s="32" t="e">
        <f t="shared" si="13"/>
        <v>#DIV/0!</v>
      </c>
    </row>
    <row r="102" spans="1:9" x14ac:dyDescent="0.45">
      <c r="A102">
        <v>14</v>
      </c>
      <c r="B102" s="35">
        <v>196</v>
      </c>
      <c r="C102" s="37"/>
      <c r="D102" s="37"/>
      <c r="E102" s="37"/>
      <c r="G102" s="32" t="e">
        <f t="shared" si="11"/>
        <v>#DIV/0!</v>
      </c>
      <c r="H102" s="32" t="e">
        <f t="shared" si="12"/>
        <v>#DIV/0!</v>
      </c>
      <c r="I102" s="32" t="e">
        <f t="shared" si="13"/>
        <v>#DIV/0!</v>
      </c>
    </row>
    <row r="103" spans="1:9" x14ac:dyDescent="0.45">
      <c r="A103">
        <v>15</v>
      </c>
      <c r="B103" s="35">
        <v>225</v>
      </c>
      <c r="C103" s="37"/>
      <c r="D103" s="37"/>
      <c r="E103" s="37"/>
      <c r="G103" s="32" t="e">
        <f t="shared" si="11"/>
        <v>#DIV/0!</v>
      </c>
      <c r="H103" s="32" t="e">
        <f t="shared" si="12"/>
        <v>#DIV/0!</v>
      </c>
      <c r="I103" s="32" t="e">
        <f t="shared" si="13"/>
        <v>#DIV/0!</v>
      </c>
    </row>
    <row r="104" spans="1:9" x14ac:dyDescent="0.45">
      <c r="A104">
        <v>16</v>
      </c>
      <c r="B104" s="35">
        <v>256</v>
      </c>
      <c r="C104" s="37"/>
      <c r="D104" s="37"/>
      <c r="E104" s="37"/>
      <c r="G104" s="32" t="e">
        <f t="shared" si="11"/>
        <v>#DIV/0!</v>
      </c>
      <c r="H104" s="32" t="e">
        <f t="shared" si="12"/>
        <v>#DIV/0!</v>
      </c>
      <c r="I104" s="32" t="e">
        <f t="shared" si="13"/>
        <v>#DIV/0!</v>
      </c>
    </row>
    <row r="105" spans="1:9" x14ac:dyDescent="0.45">
      <c r="A105">
        <v>17</v>
      </c>
      <c r="B105" s="35">
        <v>1448</v>
      </c>
      <c r="C105" s="37"/>
      <c r="D105" s="37"/>
      <c r="E105" s="37"/>
      <c r="G105" s="32" t="e">
        <f t="shared" si="11"/>
        <v>#DIV/0!</v>
      </c>
      <c r="H105" s="32" t="e">
        <f t="shared" si="12"/>
        <v>#DIV/0!</v>
      </c>
      <c r="I105" s="32" t="e">
        <f t="shared" si="13"/>
        <v>#DIV/0!</v>
      </c>
    </row>
    <row r="106" spans="1:9" x14ac:dyDescent="0.45">
      <c r="B106" s="1"/>
      <c r="F106" s="4" t="s">
        <v>3</v>
      </c>
      <c r="G106" s="32" t="e">
        <f>SLOPE(G88:G105,$A$63:$A$80)</f>
        <v>#DIV/0!</v>
      </c>
      <c r="H106" s="32" t="e">
        <f t="shared" ref="H106:I106" si="14">SLOPE(H88:H105,$A$63:$A$80)</f>
        <v>#DIV/0!</v>
      </c>
      <c r="I106" s="32" t="e">
        <f t="shared" si="14"/>
        <v>#DIV/0!</v>
      </c>
    </row>
    <row r="107" spans="1:9" x14ac:dyDescent="0.45">
      <c r="B107" s="1"/>
      <c r="F107" s="4"/>
      <c r="G107" s="16" t="s">
        <v>12</v>
      </c>
      <c r="H107" s="9" t="e">
        <f>AVERAGE(G106:I106)</f>
        <v>#DIV/0!</v>
      </c>
    </row>
    <row r="108" spans="1:9" x14ac:dyDescent="0.45">
      <c r="B108" s="1"/>
      <c r="F108" s="4"/>
      <c r="G108" s="16" t="s">
        <v>13</v>
      </c>
      <c r="H108" s="9" t="e">
        <f>_xlfn.STDEV.S(G106:I106)</f>
        <v>#DIV/0!</v>
      </c>
    </row>
    <row r="109" spans="1:9" ht="17.25" customHeight="1" x14ac:dyDescent="0.45">
      <c r="B109" s="1"/>
      <c r="F109" s="4"/>
    </row>
    <row r="110" spans="1:9" x14ac:dyDescent="0.45">
      <c r="B110" s="17" t="s">
        <v>16</v>
      </c>
      <c r="F110" s="4"/>
    </row>
    <row r="111" spans="1:9" x14ac:dyDescent="0.45">
      <c r="A111" s="7"/>
      <c r="C111" s="60" t="s">
        <v>31</v>
      </c>
      <c r="D111" s="60"/>
      <c r="E111" s="60"/>
      <c r="G111" s="61" t="s">
        <v>1</v>
      </c>
      <c r="H111" s="61"/>
      <c r="I111" s="61"/>
    </row>
    <row r="112" spans="1:9" x14ac:dyDescent="0.45">
      <c r="B112" s="35" t="s">
        <v>2</v>
      </c>
      <c r="C112" s="36" t="s">
        <v>5</v>
      </c>
      <c r="D112" s="36" t="s">
        <v>6</v>
      </c>
      <c r="E112" s="36" t="s">
        <v>7</v>
      </c>
      <c r="G112" s="44" t="s">
        <v>5</v>
      </c>
      <c r="H112" s="42" t="s">
        <v>6</v>
      </c>
      <c r="I112" s="43" t="s">
        <v>7</v>
      </c>
    </row>
    <row r="113" spans="1:9" x14ac:dyDescent="0.45">
      <c r="A113">
        <v>0</v>
      </c>
      <c r="B113" s="35">
        <v>0</v>
      </c>
      <c r="C113" s="37"/>
      <c r="D113" s="37"/>
      <c r="E113" s="37"/>
      <c r="G113" s="32" t="e">
        <f>(C113-C$113)/(0.000998*$B$33)</f>
        <v>#DIV/0!</v>
      </c>
      <c r="H113" s="32" t="e">
        <f t="shared" ref="H113:I128" si="15">(D113-D$113)/(0.000998*$B$33)</f>
        <v>#DIV/0!</v>
      </c>
      <c r="I113" s="32" t="e">
        <f t="shared" si="15"/>
        <v>#DIV/0!</v>
      </c>
    </row>
    <row r="114" spans="1:9" x14ac:dyDescent="0.45">
      <c r="A114">
        <v>1</v>
      </c>
      <c r="B114" s="35">
        <v>1</v>
      </c>
      <c r="C114" s="37"/>
      <c r="D114" s="37"/>
      <c r="E114" s="37"/>
      <c r="G114" s="32" t="e">
        <f t="shared" ref="G114:I130" si="16">(C114-C$113)/(0.000998*$B$33)</f>
        <v>#DIV/0!</v>
      </c>
      <c r="H114" s="32" t="e">
        <f t="shared" si="15"/>
        <v>#DIV/0!</v>
      </c>
      <c r="I114" s="32" t="e">
        <f t="shared" si="15"/>
        <v>#DIV/0!</v>
      </c>
    </row>
    <row r="115" spans="1:9" hidden="1" x14ac:dyDescent="0.45">
      <c r="B115" s="35"/>
      <c r="C115" s="37"/>
      <c r="D115" s="37"/>
      <c r="E115" s="37"/>
      <c r="G115" s="32" t="e">
        <f t="shared" si="16"/>
        <v>#DIV/0!</v>
      </c>
      <c r="H115" s="32" t="e">
        <f t="shared" si="15"/>
        <v>#DIV/0!</v>
      </c>
      <c r="I115" s="32" t="e">
        <f t="shared" si="15"/>
        <v>#DIV/0!</v>
      </c>
    </row>
    <row r="116" spans="1:9" hidden="1" x14ac:dyDescent="0.45">
      <c r="B116" s="35"/>
      <c r="C116" s="37"/>
      <c r="D116" s="37"/>
      <c r="E116" s="37"/>
      <c r="G116" s="32" t="e">
        <f t="shared" si="16"/>
        <v>#DIV/0!</v>
      </c>
      <c r="H116" s="32" t="e">
        <f t="shared" si="15"/>
        <v>#DIV/0!</v>
      </c>
      <c r="I116" s="32" t="e">
        <f t="shared" si="15"/>
        <v>#DIV/0!</v>
      </c>
    </row>
    <row r="117" spans="1:9" x14ac:dyDescent="0.45">
      <c r="A117">
        <v>4</v>
      </c>
      <c r="B117" s="35">
        <v>16</v>
      </c>
      <c r="C117" s="37"/>
      <c r="D117" s="37"/>
      <c r="E117" s="37"/>
      <c r="G117" s="32" t="e">
        <f t="shared" si="16"/>
        <v>#DIV/0!</v>
      </c>
      <c r="H117" s="32" t="e">
        <f t="shared" si="15"/>
        <v>#DIV/0!</v>
      </c>
      <c r="I117" s="32" t="e">
        <f t="shared" si="15"/>
        <v>#DIV/0!</v>
      </c>
    </row>
    <row r="118" spans="1:9" x14ac:dyDescent="0.45">
      <c r="A118">
        <v>5</v>
      </c>
      <c r="B118" s="35">
        <v>25</v>
      </c>
      <c r="C118" s="37"/>
      <c r="D118" s="37"/>
      <c r="E118" s="37"/>
      <c r="G118" s="32" t="e">
        <f t="shared" si="16"/>
        <v>#DIV/0!</v>
      </c>
      <c r="H118" s="32" t="e">
        <f t="shared" si="15"/>
        <v>#DIV/0!</v>
      </c>
      <c r="I118" s="32" t="e">
        <f t="shared" si="15"/>
        <v>#DIV/0!</v>
      </c>
    </row>
    <row r="119" spans="1:9" x14ac:dyDescent="0.45">
      <c r="A119">
        <v>6</v>
      </c>
      <c r="B119" s="35">
        <v>36</v>
      </c>
      <c r="C119" s="37"/>
      <c r="D119" s="37"/>
      <c r="E119" s="37"/>
      <c r="G119" s="32" t="e">
        <f t="shared" si="16"/>
        <v>#DIV/0!</v>
      </c>
      <c r="H119" s="32" t="e">
        <f t="shared" si="15"/>
        <v>#DIV/0!</v>
      </c>
      <c r="I119" s="32" t="e">
        <f t="shared" si="15"/>
        <v>#DIV/0!</v>
      </c>
    </row>
    <row r="120" spans="1:9" x14ac:dyDescent="0.45">
      <c r="A120">
        <v>7</v>
      </c>
      <c r="B120" s="35">
        <v>49</v>
      </c>
      <c r="C120" s="37"/>
      <c r="D120" s="37"/>
      <c r="E120" s="37"/>
      <c r="G120" s="32" t="e">
        <f t="shared" si="16"/>
        <v>#DIV/0!</v>
      </c>
      <c r="H120" s="32" t="e">
        <f t="shared" si="15"/>
        <v>#DIV/0!</v>
      </c>
      <c r="I120" s="32" t="e">
        <f t="shared" si="15"/>
        <v>#DIV/0!</v>
      </c>
    </row>
    <row r="121" spans="1:9" x14ac:dyDescent="0.45">
      <c r="A121">
        <v>8</v>
      </c>
      <c r="B121" s="35">
        <v>64</v>
      </c>
      <c r="C121" s="37"/>
      <c r="D121" s="37"/>
      <c r="E121" s="37"/>
      <c r="G121" s="32" t="e">
        <f t="shared" si="16"/>
        <v>#DIV/0!</v>
      </c>
      <c r="H121" s="32" t="e">
        <f t="shared" si="15"/>
        <v>#DIV/0!</v>
      </c>
      <c r="I121" s="32" t="e">
        <f t="shared" si="15"/>
        <v>#DIV/0!</v>
      </c>
    </row>
    <row r="122" spans="1:9" x14ac:dyDescent="0.45">
      <c r="A122">
        <v>9</v>
      </c>
      <c r="B122" s="35">
        <v>81</v>
      </c>
      <c r="C122" s="37"/>
      <c r="D122" s="37"/>
      <c r="E122" s="37"/>
      <c r="G122" s="32" t="e">
        <f t="shared" si="16"/>
        <v>#DIV/0!</v>
      </c>
      <c r="H122" s="32" t="e">
        <f t="shared" si="15"/>
        <v>#DIV/0!</v>
      </c>
      <c r="I122" s="32" t="e">
        <f t="shared" si="15"/>
        <v>#DIV/0!</v>
      </c>
    </row>
    <row r="123" spans="1:9" x14ac:dyDescent="0.45">
      <c r="A123">
        <v>10</v>
      </c>
      <c r="B123" s="35">
        <v>100</v>
      </c>
      <c r="C123" s="37"/>
      <c r="D123" s="37"/>
      <c r="E123" s="37"/>
      <c r="G123" s="32" t="e">
        <f t="shared" si="16"/>
        <v>#DIV/0!</v>
      </c>
      <c r="H123" s="32" t="e">
        <f t="shared" si="15"/>
        <v>#DIV/0!</v>
      </c>
      <c r="I123" s="32" t="e">
        <f t="shared" si="15"/>
        <v>#DIV/0!</v>
      </c>
    </row>
    <row r="124" spans="1:9" x14ac:dyDescent="0.45">
      <c r="A124">
        <v>11</v>
      </c>
      <c r="B124" s="35">
        <v>121</v>
      </c>
      <c r="C124" s="37"/>
      <c r="D124" s="37"/>
      <c r="E124" s="37"/>
      <c r="G124" s="32" t="e">
        <f t="shared" si="16"/>
        <v>#DIV/0!</v>
      </c>
      <c r="H124" s="32" t="e">
        <f t="shared" si="15"/>
        <v>#DIV/0!</v>
      </c>
      <c r="I124" s="32" t="e">
        <f t="shared" si="15"/>
        <v>#DIV/0!</v>
      </c>
    </row>
    <row r="125" spans="1:9" x14ac:dyDescent="0.45">
      <c r="A125">
        <v>12</v>
      </c>
      <c r="B125" s="35">
        <v>144</v>
      </c>
      <c r="C125" s="37"/>
      <c r="D125" s="37"/>
      <c r="E125" s="37"/>
      <c r="G125" s="32" t="e">
        <f t="shared" si="16"/>
        <v>#DIV/0!</v>
      </c>
      <c r="H125" s="32" t="e">
        <f t="shared" si="15"/>
        <v>#DIV/0!</v>
      </c>
      <c r="I125" s="32" t="e">
        <f t="shared" si="15"/>
        <v>#DIV/0!</v>
      </c>
    </row>
    <row r="126" spans="1:9" x14ac:dyDescent="0.45">
      <c r="A126">
        <v>13</v>
      </c>
      <c r="B126" s="35">
        <v>169</v>
      </c>
      <c r="C126" s="37"/>
      <c r="D126" s="37"/>
      <c r="E126" s="37"/>
      <c r="G126" s="32" t="e">
        <f t="shared" si="16"/>
        <v>#DIV/0!</v>
      </c>
      <c r="H126" s="32" t="e">
        <f t="shared" si="15"/>
        <v>#DIV/0!</v>
      </c>
      <c r="I126" s="32" t="e">
        <f t="shared" si="15"/>
        <v>#DIV/0!</v>
      </c>
    </row>
    <row r="127" spans="1:9" x14ac:dyDescent="0.45">
      <c r="A127">
        <v>14</v>
      </c>
      <c r="B127" s="35">
        <v>196</v>
      </c>
      <c r="C127" s="37"/>
      <c r="D127" s="37"/>
      <c r="E127" s="37"/>
      <c r="G127" s="32" t="e">
        <f t="shared" si="16"/>
        <v>#DIV/0!</v>
      </c>
      <c r="H127" s="32" t="e">
        <f t="shared" si="15"/>
        <v>#DIV/0!</v>
      </c>
      <c r="I127" s="32" t="e">
        <f t="shared" si="15"/>
        <v>#DIV/0!</v>
      </c>
    </row>
    <row r="128" spans="1:9" x14ac:dyDescent="0.45">
      <c r="A128">
        <v>15</v>
      </c>
      <c r="B128" s="35">
        <v>225</v>
      </c>
      <c r="C128" s="37"/>
      <c r="D128" s="37"/>
      <c r="E128" s="37"/>
      <c r="G128" s="32" t="e">
        <f t="shared" si="16"/>
        <v>#DIV/0!</v>
      </c>
      <c r="H128" s="32" t="e">
        <f t="shared" si="15"/>
        <v>#DIV/0!</v>
      </c>
      <c r="I128" s="32" t="e">
        <f t="shared" si="15"/>
        <v>#DIV/0!</v>
      </c>
    </row>
    <row r="129" spans="1:9" x14ac:dyDescent="0.45">
      <c r="A129">
        <v>16</v>
      </c>
      <c r="B129" s="35">
        <v>256</v>
      </c>
      <c r="C129" s="37"/>
      <c r="D129" s="37"/>
      <c r="E129" s="37"/>
      <c r="G129" s="32" t="e">
        <f t="shared" si="16"/>
        <v>#DIV/0!</v>
      </c>
      <c r="H129" s="32" t="e">
        <f t="shared" si="16"/>
        <v>#DIV/0!</v>
      </c>
      <c r="I129" s="32" t="e">
        <f t="shared" si="16"/>
        <v>#DIV/0!</v>
      </c>
    </row>
    <row r="130" spans="1:9" x14ac:dyDescent="0.45">
      <c r="A130">
        <v>17</v>
      </c>
      <c r="B130" s="35">
        <v>1448</v>
      </c>
      <c r="C130" s="37"/>
      <c r="D130" s="37"/>
      <c r="E130" s="37"/>
      <c r="G130" s="32" t="e">
        <f t="shared" si="16"/>
        <v>#DIV/0!</v>
      </c>
      <c r="H130" s="32" t="e">
        <f t="shared" si="16"/>
        <v>#DIV/0!</v>
      </c>
      <c r="I130" s="32" t="e">
        <f t="shared" si="16"/>
        <v>#DIV/0!</v>
      </c>
    </row>
    <row r="131" spans="1:9" x14ac:dyDescent="0.45">
      <c r="B131" s="1"/>
      <c r="F131" s="4" t="s">
        <v>3</v>
      </c>
      <c r="G131" s="32" t="e">
        <f>SLOPE(G113:G130,$A$63:$A$80)</f>
        <v>#DIV/0!</v>
      </c>
      <c r="H131" s="32" t="e">
        <f t="shared" ref="H131:I131" si="17">SLOPE(H113:H130,$A$63:$A$80)</f>
        <v>#DIV/0!</v>
      </c>
      <c r="I131" s="32" t="e">
        <f t="shared" si="17"/>
        <v>#DIV/0!</v>
      </c>
    </row>
    <row r="132" spans="1:9" x14ac:dyDescent="0.45">
      <c r="B132" s="1"/>
      <c r="G132" s="15" t="s">
        <v>12</v>
      </c>
      <c r="H132" s="17" t="e">
        <f>AVERAGE(G131:I131)</f>
        <v>#DIV/0!</v>
      </c>
    </row>
    <row r="133" spans="1:9" x14ac:dyDescent="0.45">
      <c r="B133" s="1"/>
      <c r="G133" s="15" t="s">
        <v>13</v>
      </c>
      <c r="H133" s="17" t="e">
        <f>_xlfn.STDEV.S(G131:I131)</f>
        <v>#DIV/0!</v>
      </c>
    </row>
    <row r="134" spans="1:9" x14ac:dyDescent="0.45">
      <c r="B134" s="1"/>
    </row>
    <row r="135" spans="1:9" x14ac:dyDescent="0.45">
      <c r="B135" s="1"/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4"/>
      <c r="F149" s="4"/>
    </row>
    <row r="150" spans="2:8" s="5" customFormat="1" x14ac:dyDescent="0.45">
      <c r="B150" s="6"/>
    </row>
    <row r="151" spans="2:8" x14ac:dyDescent="0.45">
      <c r="B151" s="1"/>
      <c r="C151" s="1"/>
      <c r="F151" s="1"/>
    </row>
    <row r="152" spans="2:8" x14ac:dyDescent="0.45">
      <c r="B152" s="1"/>
      <c r="H152" s="2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4"/>
      <c r="F170" s="4"/>
    </row>
    <row r="171" spans="2:8" x14ac:dyDescent="0.45">
      <c r="B171" s="1"/>
      <c r="C171" s="1"/>
      <c r="F171" s="1"/>
    </row>
    <row r="172" spans="2:8" x14ac:dyDescent="0.45">
      <c r="B172" s="1"/>
      <c r="H172" s="2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F190" s="4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</sheetData>
  <mergeCells count="8">
    <mergeCell ref="C111:E111"/>
    <mergeCell ref="G111:I111"/>
    <mergeCell ref="C36:E36"/>
    <mergeCell ref="G36:I36"/>
    <mergeCell ref="C61:E61"/>
    <mergeCell ref="G61:I61"/>
    <mergeCell ref="C86:E86"/>
    <mergeCell ref="G86:I8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5181-19EE-4D3A-92B0-874CC982B0EA}">
  <sheetPr>
    <tabColor rgb="FFFFFF00"/>
  </sheetPr>
  <dimension ref="A1:AC268"/>
  <sheetViews>
    <sheetView topLeftCell="A25" zoomScale="83" zoomScaleNormal="70" workbookViewId="0">
      <selection activeCell="E3" sqref="E3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34</v>
      </c>
    </row>
    <row r="2" spans="1:8" ht="23.25" x14ac:dyDescent="0.7">
      <c r="A2" s="12" t="s">
        <v>29</v>
      </c>
      <c r="B2" s="12" t="s">
        <v>50</v>
      </c>
    </row>
    <row r="4" spans="1:8" x14ac:dyDescent="0.45">
      <c r="B4" s="21"/>
    </row>
    <row r="5" spans="1:8" x14ac:dyDescent="0.45">
      <c r="A5" t="s">
        <v>45</v>
      </c>
      <c r="B5" s="22">
        <v>44006</v>
      </c>
    </row>
    <row r="6" spans="1:8" x14ac:dyDescent="0.45">
      <c r="A6" s="38" t="s">
        <v>19</v>
      </c>
      <c r="B6" s="22">
        <v>44027</v>
      </c>
    </row>
    <row r="7" spans="1:8" x14ac:dyDescent="0.45">
      <c r="B7" s="18">
        <v>43790</v>
      </c>
      <c r="C7">
        <f>B6-B7-15</f>
        <v>222</v>
      </c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7" t="s">
        <v>14</v>
      </c>
      <c r="D10" s="13" t="s">
        <v>5</v>
      </c>
      <c r="E10" s="27" t="s">
        <v>14</v>
      </c>
      <c r="G10" s="13" t="s">
        <v>38</v>
      </c>
      <c r="H10" s="27" t="s">
        <v>14</v>
      </c>
    </row>
    <row r="11" spans="1:8" x14ac:dyDescent="0.45">
      <c r="A11" s="23" t="s">
        <v>10</v>
      </c>
      <c r="B11" s="24">
        <v>57</v>
      </c>
      <c r="D11" s="25" t="s">
        <v>10</v>
      </c>
      <c r="E11" s="26">
        <v>52</v>
      </c>
      <c r="G11" s="25" t="s">
        <v>10</v>
      </c>
      <c r="H11" s="26">
        <v>148</v>
      </c>
    </row>
    <row r="12" spans="1:8" x14ac:dyDescent="0.45">
      <c r="A12" s="23" t="s">
        <v>11</v>
      </c>
      <c r="B12" s="24">
        <v>88</v>
      </c>
      <c r="D12" s="25" t="s">
        <v>11</v>
      </c>
      <c r="E12" s="26">
        <v>49</v>
      </c>
      <c r="G12" s="25" t="s">
        <v>11</v>
      </c>
      <c r="H12" s="26">
        <v>182</v>
      </c>
    </row>
    <row r="13" spans="1:8" x14ac:dyDescent="0.45">
      <c r="A13" s="23" t="s">
        <v>27</v>
      </c>
      <c r="B13" s="24">
        <v>129</v>
      </c>
      <c r="D13" s="25" t="s">
        <v>27</v>
      </c>
      <c r="E13" s="26">
        <v>64</v>
      </c>
      <c r="G13" s="25" t="s">
        <v>27</v>
      </c>
      <c r="H13" s="26">
        <v>172</v>
      </c>
    </row>
    <row r="14" spans="1:8" x14ac:dyDescent="0.45">
      <c r="A14" s="23" t="s">
        <v>28</v>
      </c>
      <c r="B14" s="24">
        <v>80</v>
      </c>
      <c r="D14" s="25" t="s">
        <v>28</v>
      </c>
      <c r="E14" s="26">
        <v>44</v>
      </c>
      <c r="G14" s="25" t="s">
        <v>28</v>
      </c>
      <c r="H14" s="26">
        <v>173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39</v>
      </c>
      <c r="H15" s="14"/>
    </row>
    <row r="16" spans="1:8" x14ac:dyDescent="0.45">
      <c r="A16" s="23" t="s">
        <v>10</v>
      </c>
      <c r="B16" s="24">
        <v>94</v>
      </c>
      <c r="D16" s="25" t="s">
        <v>10</v>
      </c>
      <c r="E16" s="26">
        <v>82</v>
      </c>
      <c r="G16" s="25" t="s">
        <v>10</v>
      </c>
      <c r="H16" s="26">
        <v>201</v>
      </c>
    </row>
    <row r="17" spans="1:8" x14ac:dyDescent="0.45">
      <c r="A17" s="23" t="s">
        <v>11</v>
      </c>
      <c r="B17" s="24">
        <v>116</v>
      </c>
      <c r="D17" s="25" t="s">
        <v>11</v>
      </c>
      <c r="E17" s="26">
        <v>39</v>
      </c>
      <c r="G17" s="25" t="s">
        <v>11</v>
      </c>
      <c r="H17" s="26">
        <v>168</v>
      </c>
    </row>
    <row r="18" spans="1:8" x14ac:dyDescent="0.45">
      <c r="A18" s="23" t="s">
        <v>27</v>
      </c>
      <c r="B18" s="24">
        <v>113</v>
      </c>
      <c r="D18" s="25" t="s">
        <v>27</v>
      </c>
      <c r="E18" s="26">
        <v>95</v>
      </c>
      <c r="G18" s="25" t="s">
        <v>27</v>
      </c>
      <c r="H18" s="26">
        <v>222</v>
      </c>
    </row>
    <row r="19" spans="1:8" x14ac:dyDescent="0.45">
      <c r="A19" s="23" t="s">
        <v>28</v>
      </c>
      <c r="B19" s="24">
        <v>80</v>
      </c>
      <c r="D19" s="25" t="s">
        <v>28</v>
      </c>
      <c r="E19" s="26">
        <v>86</v>
      </c>
      <c r="G19" s="25" t="s">
        <v>28</v>
      </c>
      <c r="H19" s="26">
        <v>221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40</v>
      </c>
      <c r="H20" s="14"/>
    </row>
    <row r="21" spans="1:8" x14ac:dyDescent="0.45">
      <c r="A21" s="23" t="s">
        <v>10</v>
      </c>
      <c r="B21" s="24">
        <v>298</v>
      </c>
      <c r="D21" s="25" t="s">
        <v>10</v>
      </c>
      <c r="E21" s="26">
        <v>201</v>
      </c>
      <c r="G21" s="25" t="s">
        <v>10</v>
      </c>
      <c r="H21" s="26">
        <v>108</v>
      </c>
    </row>
    <row r="22" spans="1:8" x14ac:dyDescent="0.45">
      <c r="A22" s="23" t="s">
        <v>11</v>
      </c>
      <c r="B22" s="24">
        <v>322</v>
      </c>
      <c r="D22" s="25" t="s">
        <v>11</v>
      </c>
      <c r="E22" s="26">
        <v>195</v>
      </c>
      <c r="G22" s="25" t="s">
        <v>11</v>
      </c>
      <c r="H22" s="26">
        <v>188</v>
      </c>
    </row>
    <row r="23" spans="1:8" x14ac:dyDescent="0.45">
      <c r="A23" s="23" t="s">
        <v>27</v>
      </c>
      <c r="B23" s="24">
        <v>234</v>
      </c>
      <c r="D23" s="25" t="s">
        <v>27</v>
      </c>
      <c r="E23" s="26">
        <v>175</v>
      </c>
      <c r="G23" s="25" t="s">
        <v>27</v>
      </c>
      <c r="H23" s="26">
        <v>158</v>
      </c>
    </row>
    <row r="24" spans="1:8" x14ac:dyDescent="0.45">
      <c r="A24" s="23" t="s">
        <v>28</v>
      </c>
      <c r="B24" s="24">
        <v>222</v>
      </c>
      <c r="D24" s="25" t="s">
        <v>28</v>
      </c>
      <c r="E24" s="26">
        <v>205</v>
      </c>
      <c r="G24" s="25" t="s">
        <v>28</v>
      </c>
      <c r="H24" s="26">
        <v>138</v>
      </c>
    </row>
    <row r="25" spans="1:8" x14ac:dyDescent="0.45">
      <c r="A25" s="10" t="s">
        <v>12</v>
      </c>
      <c r="B25" s="11">
        <f>AVERAGE(B21:B24,B16:B19,B11:B14)</f>
        <v>152.75</v>
      </c>
      <c r="D25" s="15" t="s">
        <v>12</v>
      </c>
      <c r="E25" s="17">
        <f>AVERAGE(E21:E24,E16:E19,E11:E14, H11:H14, H16:H19,H21:H24)</f>
        <v>140.25</v>
      </c>
    </row>
    <row r="26" spans="1:8" x14ac:dyDescent="0.45">
      <c r="A26" s="10" t="s">
        <v>13</v>
      </c>
      <c r="B26" s="11">
        <f>_xlfn.STDEV.S(B21:B24,B16:B19,B11:B14)</f>
        <v>91.468946543721501</v>
      </c>
      <c r="D26" s="15" t="s">
        <v>13</v>
      </c>
      <c r="E26" s="17">
        <f>_xlfn.STDEV.S(E21:E24,E16:E19,E11:E14, H11:H14,H16:H19,H21:H24)</f>
        <v>61.539842166786904</v>
      </c>
    </row>
    <row r="30" spans="1:8" x14ac:dyDescent="0.45">
      <c r="A30" s="29" t="s">
        <v>30</v>
      </c>
      <c r="B30" s="30">
        <v>7</v>
      </c>
    </row>
    <row r="31" spans="1:8" x14ac:dyDescent="0.45">
      <c r="A31" s="29" t="s">
        <v>9</v>
      </c>
      <c r="B31" s="30">
        <v>28</v>
      </c>
      <c r="E31" s="31"/>
    </row>
    <row r="32" spans="1:8" x14ac:dyDescent="0.45">
      <c r="A32" s="29" t="s">
        <v>8</v>
      </c>
      <c r="B32" s="30">
        <v>100</v>
      </c>
    </row>
    <row r="33" spans="1:11" x14ac:dyDescent="0.45">
      <c r="A33" s="29" t="s">
        <v>0</v>
      </c>
      <c r="B33" s="30">
        <f>B32*B31</f>
        <v>2800</v>
      </c>
    </row>
    <row r="35" spans="1:11" x14ac:dyDescent="0.45">
      <c r="B35" s="28" t="s">
        <v>25</v>
      </c>
    </row>
    <row r="36" spans="1:11" x14ac:dyDescent="0.45">
      <c r="A36" s="7"/>
      <c r="C36" s="60" t="s">
        <v>31</v>
      </c>
      <c r="D36" s="60"/>
      <c r="E36" s="60"/>
      <c r="G36" s="61" t="s">
        <v>1</v>
      </c>
      <c r="H36" s="61"/>
      <c r="I36" s="61"/>
    </row>
    <row r="37" spans="1:11" x14ac:dyDescent="0.45">
      <c r="B37" s="35" t="s">
        <v>2</v>
      </c>
      <c r="C37" s="36" t="s">
        <v>5</v>
      </c>
      <c r="D37" s="36" t="s">
        <v>6</v>
      </c>
      <c r="E37" s="36" t="s">
        <v>7</v>
      </c>
      <c r="G37" s="44" t="s">
        <v>5</v>
      </c>
      <c r="H37" s="42" t="s">
        <v>6</v>
      </c>
      <c r="I37" s="43" t="s">
        <v>7</v>
      </c>
    </row>
    <row r="38" spans="1:11" x14ac:dyDescent="0.45">
      <c r="A38">
        <v>0</v>
      </c>
      <c r="B38" s="35">
        <v>0</v>
      </c>
      <c r="C38" s="37">
        <v>86.4</v>
      </c>
      <c r="D38" s="37">
        <v>84.9</v>
      </c>
      <c r="E38" s="37">
        <v>23.7</v>
      </c>
      <c r="G38" s="33">
        <f>(C38-C$38)/(0.000998*$B$33)</f>
        <v>0</v>
      </c>
      <c r="H38" s="33">
        <f>(D38-D$38)/(0.000998*$B$33)</f>
        <v>0</v>
      </c>
      <c r="I38" s="33">
        <f>(E38-E$38)/(0.000998*$B$33)</f>
        <v>0</v>
      </c>
      <c r="J38">
        <f>AVERAGE(G38:I38)</f>
        <v>0</v>
      </c>
      <c r="K38">
        <f>_xlfn.STDEV.P(G38:I38)</f>
        <v>0</v>
      </c>
    </row>
    <row r="39" spans="1:11" x14ac:dyDescent="0.45">
      <c r="A39">
        <f>SQRT(1/12)</f>
        <v>0.28867513459481287</v>
      </c>
      <c r="B39" s="35">
        <v>5</v>
      </c>
      <c r="C39" s="37">
        <v>90.1</v>
      </c>
      <c r="D39" s="37">
        <v>91</v>
      </c>
      <c r="E39" s="37">
        <v>25.1</v>
      </c>
      <c r="G39" s="33">
        <f t="shared" ref="G39:G49" si="0">(C39-C$38)/(0.000998*$B$33)</f>
        <v>1.3240767248783241</v>
      </c>
      <c r="H39" s="33">
        <f t="shared" ref="H39:H49" si="1">(D39-D$38)/(0.000998*$B$33)</f>
        <v>2.1829373031777819</v>
      </c>
      <c r="I39" s="33">
        <f t="shared" ref="I39:I49" si="2">(E39-E$38)/(0.000998*$B$33)</f>
        <v>0.50100200400801675</v>
      </c>
      <c r="J39">
        <f t="shared" ref="J39:J49" si="3">AVERAGE(G39:I39)</f>
        <v>1.3360053440213742</v>
      </c>
      <c r="K39">
        <f t="shared" ref="K39:K49" si="4">_xlfn.STDEV.P(G39:I39)</f>
        <v>0.68669901539384626</v>
      </c>
    </row>
    <row r="40" spans="1:11" x14ac:dyDescent="0.45">
      <c r="A40">
        <f>SQRT(1/6)</f>
        <v>0.40824829046386302</v>
      </c>
      <c r="B40" s="35">
        <v>10</v>
      </c>
      <c r="C40" s="37">
        <v>93.05</v>
      </c>
      <c r="D40" s="37">
        <v>98.85</v>
      </c>
      <c r="E40" s="37">
        <v>27.3</v>
      </c>
      <c r="G40" s="33">
        <f t="shared" si="0"/>
        <v>2.3797595190380729</v>
      </c>
      <c r="H40" s="33">
        <f t="shared" si="1"/>
        <v>4.9921271113655843</v>
      </c>
      <c r="I40" s="33">
        <f t="shared" si="2"/>
        <v>1.2882908674491846</v>
      </c>
      <c r="J40">
        <f t="shared" si="3"/>
        <v>2.8867258326176142</v>
      </c>
      <c r="K40">
        <f t="shared" si="4"/>
        <v>1.553997396558418</v>
      </c>
    </row>
    <row r="41" spans="1:11" x14ac:dyDescent="0.45">
      <c r="A41">
        <f>SQRT(1/3)</f>
        <v>0.57735026918962573</v>
      </c>
      <c r="B41" s="35">
        <v>20</v>
      </c>
      <c r="C41" s="37">
        <v>96.25</v>
      </c>
      <c r="D41" s="37">
        <v>103.05</v>
      </c>
      <c r="E41" s="37">
        <v>29.6</v>
      </c>
      <c r="G41" s="33">
        <f t="shared" si="0"/>
        <v>3.5249069567706823</v>
      </c>
      <c r="H41" s="33">
        <f t="shared" si="1"/>
        <v>6.4951331233896337</v>
      </c>
      <c r="I41" s="33">
        <f t="shared" si="2"/>
        <v>2.1113655883194968</v>
      </c>
      <c r="J41">
        <f t="shared" si="3"/>
        <v>4.0438018894932712</v>
      </c>
      <c r="K41">
        <f t="shared" si="4"/>
        <v>1.8268905119150056</v>
      </c>
    </row>
    <row r="42" spans="1:11" x14ac:dyDescent="0.45">
      <c r="A42">
        <f>SQRT(1/2)</f>
        <v>0.70710678118654757</v>
      </c>
      <c r="B42" s="35">
        <v>30</v>
      </c>
      <c r="C42" s="37">
        <v>100.6</v>
      </c>
      <c r="D42" s="37">
        <v>107.55</v>
      </c>
      <c r="E42" s="37">
        <v>31.65</v>
      </c>
      <c r="G42" s="33">
        <f t="shared" si="0"/>
        <v>5.0815917549384446</v>
      </c>
      <c r="H42" s="33">
        <f t="shared" si="1"/>
        <v>8.1054967077011142</v>
      </c>
      <c r="I42" s="33">
        <f t="shared" si="2"/>
        <v>2.844975665616948</v>
      </c>
      <c r="J42">
        <f t="shared" si="3"/>
        <v>5.3440213760855029</v>
      </c>
      <c r="K42">
        <f t="shared" si="4"/>
        <v>2.1556008270076519</v>
      </c>
    </row>
    <row r="43" spans="1:11" x14ac:dyDescent="0.45">
      <c r="A43">
        <f>SQRT(1)</f>
        <v>1</v>
      </c>
      <c r="B43" s="35">
        <v>60</v>
      </c>
      <c r="C43" s="37">
        <v>111.5</v>
      </c>
      <c r="D43" s="37">
        <v>114.9</v>
      </c>
      <c r="E43" s="37">
        <v>41.3</v>
      </c>
      <c r="G43" s="33">
        <f t="shared" si="0"/>
        <v>8.9822502147151422</v>
      </c>
      <c r="H43" s="33">
        <f t="shared" si="1"/>
        <v>10.7357572287432</v>
      </c>
      <c r="I43" s="33">
        <f t="shared" si="2"/>
        <v>6.298310907529344</v>
      </c>
      <c r="J43">
        <f t="shared" si="3"/>
        <v>8.6721061169958951</v>
      </c>
      <c r="K43">
        <f t="shared" si="4"/>
        <v>1.8248058315751792</v>
      </c>
    </row>
    <row r="44" spans="1:11" x14ac:dyDescent="0.45">
      <c r="A44">
        <f>SQRT(1.5)</f>
        <v>1.2247448713915889</v>
      </c>
      <c r="B44" s="35">
        <v>90</v>
      </c>
      <c r="C44" s="37">
        <v>121.55</v>
      </c>
      <c r="D44" s="37">
        <v>121.7</v>
      </c>
      <c r="E44" s="37">
        <v>44.5</v>
      </c>
      <c r="G44" s="33">
        <f t="shared" si="0"/>
        <v>12.578728886344114</v>
      </c>
      <c r="H44" s="33">
        <f t="shared" si="1"/>
        <v>13.169195533924992</v>
      </c>
      <c r="I44" s="33">
        <f t="shared" si="2"/>
        <v>7.4434583452619529</v>
      </c>
      <c r="J44">
        <f t="shared" si="3"/>
        <v>11.063794255177021</v>
      </c>
      <c r="K44">
        <f t="shared" si="4"/>
        <v>2.5712884955396396</v>
      </c>
    </row>
    <row r="45" spans="1:11" x14ac:dyDescent="0.45">
      <c r="A45">
        <f>SQRT(2)</f>
        <v>1.4142135623730951</v>
      </c>
      <c r="B45" s="35">
        <v>120</v>
      </c>
      <c r="C45" s="37">
        <v>130.69999999999999</v>
      </c>
      <c r="D45" s="37">
        <v>126.75</v>
      </c>
      <c r="E45" s="37">
        <v>49.2</v>
      </c>
      <c r="G45" s="33">
        <f t="shared" si="0"/>
        <v>15.853134841110787</v>
      </c>
      <c r="H45" s="33">
        <f t="shared" si="1"/>
        <v>14.976381334096763</v>
      </c>
      <c r="I45" s="33">
        <f t="shared" si="2"/>
        <v>9.1253936444317212</v>
      </c>
      <c r="J45">
        <f t="shared" si="3"/>
        <v>13.31830327321309</v>
      </c>
      <c r="K45">
        <f t="shared" si="4"/>
        <v>2.9863626196831254</v>
      </c>
    </row>
    <row r="46" spans="1:11" x14ac:dyDescent="0.45">
      <c r="A46">
        <f>SQRT(3)</f>
        <v>1.7320508075688772</v>
      </c>
      <c r="B46" s="35">
        <v>180</v>
      </c>
      <c r="C46" s="37">
        <v>145.4</v>
      </c>
      <c r="D46" s="37">
        <v>134.65</v>
      </c>
      <c r="E46" s="37">
        <v>55.25</v>
      </c>
      <c r="G46" s="33">
        <f t="shared" si="0"/>
        <v>21.113655883194962</v>
      </c>
      <c r="H46" s="33">
        <f t="shared" si="1"/>
        <v>17.803464070999141</v>
      </c>
      <c r="I46" s="33">
        <f t="shared" si="2"/>
        <v>11.290438018894934</v>
      </c>
      <c r="J46">
        <f t="shared" si="3"/>
        <v>16.735852657696345</v>
      </c>
      <c r="K46">
        <f t="shared" si="4"/>
        <v>4.080747308989416</v>
      </c>
    </row>
    <row r="47" spans="1:11" x14ac:dyDescent="0.45">
      <c r="A47">
        <f>SQRT(4)</f>
        <v>2</v>
      </c>
      <c r="B47" s="35">
        <v>240</v>
      </c>
      <c r="C47" s="37">
        <v>156.25</v>
      </c>
      <c r="D47" s="37">
        <v>140.5</v>
      </c>
      <c r="E47" s="37">
        <v>61.25</v>
      </c>
      <c r="G47" s="33">
        <f t="shared" si="0"/>
        <v>24.996421414257085</v>
      </c>
      <c r="H47" s="33">
        <f t="shared" si="1"/>
        <v>19.896936730604065</v>
      </c>
      <c r="I47" s="33">
        <f t="shared" si="2"/>
        <v>13.437589464643573</v>
      </c>
      <c r="J47">
        <f t="shared" si="3"/>
        <v>19.443649203168242</v>
      </c>
      <c r="K47">
        <f t="shared" si="4"/>
        <v>4.7297463777492377</v>
      </c>
    </row>
    <row r="48" spans="1:11" x14ac:dyDescent="0.45">
      <c r="A48">
        <f>SQRT(6)</f>
        <v>2.4494897427831779</v>
      </c>
      <c r="B48" s="35">
        <v>360</v>
      </c>
      <c r="C48" s="37">
        <v>171.85</v>
      </c>
      <c r="D48" s="37">
        <v>151</v>
      </c>
      <c r="E48" s="37">
        <v>69.849999999999994</v>
      </c>
      <c r="G48" s="33">
        <f t="shared" si="0"/>
        <v>30.579015173203548</v>
      </c>
      <c r="H48" s="33">
        <f t="shared" si="1"/>
        <v>23.654451760664184</v>
      </c>
      <c r="I48" s="33">
        <f t="shared" si="2"/>
        <v>16.515173203549953</v>
      </c>
      <c r="J48">
        <f t="shared" si="3"/>
        <v>23.582880045805894</v>
      </c>
      <c r="K48">
        <f t="shared" si="4"/>
        <v>5.741762483165104</v>
      </c>
    </row>
    <row r="49" spans="1:29" x14ac:dyDescent="0.45">
      <c r="A49">
        <f>SQRT(24)</f>
        <v>4.8989794855663558</v>
      </c>
      <c r="B49" s="35">
        <v>1448</v>
      </c>
      <c r="C49" s="37">
        <v>222</v>
      </c>
      <c r="D49" s="37">
        <v>194.25</v>
      </c>
      <c r="E49" s="37">
        <v>105.5</v>
      </c>
      <c r="G49" s="33">
        <f t="shared" si="0"/>
        <v>48.525622673919266</v>
      </c>
      <c r="H49" s="33">
        <f t="shared" si="1"/>
        <v>39.131835098768967</v>
      </c>
      <c r="I49" s="33">
        <f t="shared" si="2"/>
        <v>29.272831377039793</v>
      </c>
      <c r="J49">
        <f t="shared" si="3"/>
        <v>38.976763049909344</v>
      </c>
      <c r="K49">
        <f t="shared" si="4"/>
        <v>7.8606839687800205</v>
      </c>
    </row>
    <row r="50" spans="1:29" x14ac:dyDescent="0.45">
      <c r="B50" s="1"/>
      <c r="F50" s="41" t="s">
        <v>3</v>
      </c>
      <c r="G50" s="33">
        <f>SLOPE(G36:G49,$A$38:$A$51)</f>
        <v>6.1218815780302878</v>
      </c>
      <c r="H50" s="33">
        <f>SLOPE(H36:H49,$A$38:$A$51)</f>
        <v>4.4214652651006556</v>
      </c>
      <c r="I50" s="33">
        <f>SLOPE(I36:I49,$A$38:$A$51)</f>
        <v>3.2862627798165231</v>
      </c>
    </row>
    <row r="51" spans="1:29" x14ac:dyDescent="0.45">
      <c r="B51" s="1"/>
      <c r="G51" s="39" t="s">
        <v>12</v>
      </c>
      <c r="H51" s="40">
        <f>AVERAGE(G50:I50)</f>
        <v>4.6098698743158222</v>
      </c>
    </row>
    <row r="52" spans="1:29" x14ac:dyDescent="0.45">
      <c r="B52" s="1"/>
      <c r="G52" s="39" t="s">
        <v>13</v>
      </c>
      <c r="H52" s="40">
        <f>_xlfn.STDEV.S(G50:I50)</f>
        <v>1.4271670241341603</v>
      </c>
    </row>
    <row r="54" spans="1:29" x14ac:dyDescent="0.45">
      <c r="B54" s="8" t="s">
        <v>4</v>
      </c>
      <c r="V54" s="1"/>
      <c r="Z54" s="1"/>
      <c r="AA54" s="1"/>
      <c r="AB54" s="1"/>
      <c r="AC54" s="1"/>
    </row>
    <row r="55" spans="1:29" x14ac:dyDescent="0.45">
      <c r="A55" s="7"/>
      <c r="C55" s="60" t="s">
        <v>31</v>
      </c>
      <c r="D55" s="60"/>
      <c r="E55" s="60"/>
      <c r="G55" s="61" t="s">
        <v>1</v>
      </c>
      <c r="H55" s="61"/>
      <c r="I55" s="61"/>
      <c r="V55" s="1"/>
    </row>
    <row r="56" spans="1:29" x14ac:dyDescent="0.45">
      <c r="A56" s="33"/>
      <c r="B56" s="35" t="s">
        <v>2</v>
      </c>
      <c r="C56" s="36" t="s">
        <v>5</v>
      </c>
      <c r="D56" s="36" t="s">
        <v>6</v>
      </c>
      <c r="E56" s="36" t="s">
        <v>7</v>
      </c>
      <c r="F56" s="33"/>
      <c r="G56" s="44" t="s">
        <v>5</v>
      </c>
      <c r="H56" s="42" t="s">
        <v>6</v>
      </c>
      <c r="I56" s="43" t="s">
        <v>7</v>
      </c>
      <c r="V56" s="1"/>
      <c r="Z56" s="3"/>
      <c r="AA56" s="3"/>
      <c r="AB56" s="3"/>
      <c r="AC56" s="3"/>
    </row>
    <row r="57" spans="1:29" x14ac:dyDescent="0.45">
      <c r="A57">
        <v>0</v>
      </c>
      <c r="B57" s="35">
        <v>0</v>
      </c>
      <c r="C57" s="37">
        <v>44</v>
      </c>
      <c r="D57" s="37">
        <v>11</v>
      </c>
      <c r="E57" s="37">
        <v>76.45</v>
      </c>
      <c r="F57" s="33"/>
      <c r="G57" s="33">
        <f t="shared" ref="G57:I58" si="5">(C57-C$57)/(0.000998*$B$33)</f>
        <v>0</v>
      </c>
      <c r="H57" s="33">
        <f t="shared" si="5"/>
        <v>0</v>
      </c>
      <c r="I57" s="33">
        <f t="shared" si="5"/>
        <v>0</v>
      </c>
      <c r="J57">
        <f>AVERAGE(G57:I57)</f>
        <v>0</v>
      </c>
      <c r="K57">
        <f>_xlfn.STDEV.P(G57:I57)</f>
        <v>0</v>
      </c>
      <c r="V57" s="1"/>
      <c r="W57" s="3"/>
      <c r="X57" s="3"/>
      <c r="Y57" s="3"/>
      <c r="Z57" s="3"/>
      <c r="AA57" s="3"/>
      <c r="AB57" s="3"/>
      <c r="AC57" s="3"/>
    </row>
    <row r="58" spans="1:29" x14ac:dyDescent="0.45">
      <c r="A58">
        <f>SQRT(1/12)</f>
        <v>0.28867513459481287</v>
      </c>
      <c r="B58" s="35">
        <v>5</v>
      </c>
      <c r="C58" s="37">
        <v>47.85</v>
      </c>
      <c r="D58" s="37">
        <v>18.850000000000001</v>
      </c>
      <c r="E58" s="37">
        <v>84.5</v>
      </c>
      <c r="F58" s="33"/>
      <c r="G58" s="33">
        <f t="shared" si="5"/>
        <v>1.3777555110220445</v>
      </c>
      <c r="H58" s="33">
        <f t="shared" si="5"/>
        <v>2.8091898081878046</v>
      </c>
      <c r="I58" s="33">
        <f t="shared" si="5"/>
        <v>2.880761523046091</v>
      </c>
      <c r="J58">
        <f t="shared" ref="J58:J68" si="6">AVERAGE(G58:I58)</f>
        <v>2.3559022807519803</v>
      </c>
      <c r="K58">
        <f t="shared" ref="K58:K68" si="7">_xlfn.STDEV.P(G58:I58)</f>
        <v>0.69227111978943046</v>
      </c>
      <c r="V58" s="1"/>
      <c r="Z58" s="3"/>
      <c r="AA58" s="3"/>
      <c r="AB58" s="3"/>
      <c r="AC58" s="3"/>
    </row>
    <row r="59" spans="1:29" x14ac:dyDescent="0.45">
      <c r="A59">
        <f>SQRT(1/6)</f>
        <v>0.40824829046386302</v>
      </c>
      <c r="B59" s="35">
        <v>10</v>
      </c>
      <c r="C59" s="37">
        <v>49.35</v>
      </c>
      <c r="D59" s="37">
        <v>23.95</v>
      </c>
      <c r="E59" s="37">
        <v>90.75</v>
      </c>
      <c r="F59" s="33"/>
      <c r="G59" s="33">
        <f t="shared" ref="G59:I60" si="8">(C59-C$57)/(0.000998*$B$33)</f>
        <v>1.9145433724592047</v>
      </c>
      <c r="H59" s="33">
        <f t="shared" si="8"/>
        <v>4.6342685370741483</v>
      </c>
      <c r="I59" s="33">
        <f t="shared" si="8"/>
        <v>5.1173776123675916</v>
      </c>
      <c r="J59">
        <f t="shared" si="6"/>
        <v>3.8887298406336481</v>
      </c>
      <c r="K59">
        <f t="shared" si="7"/>
        <v>1.4098245169760282</v>
      </c>
      <c r="V59" s="1"/>
      <c r="W59" s="3"/>
      <c r="X59" s="3"/>
      <c r="Y59" s="3"/>
      <c r="Z59" s="3"/>
      <c r="AA59" s="3"/>
      <c r="AB59" s="3"/>
      <c r="AC59" s="3"/>
    </row>
    <row r="60" spans="1:29" x14ac:dyDescent="0.45">
      <c r="A60">
        <f>SQRT(1/3)</f>
        <v>0.57735026918962573</v>
      </c>
      <c r="B60" s="35">
        <v>20</v>
      </c>
      <c r="C60" s="37">
        <v>51.35</v>
      </c>
      <c r="D60" s="37">
        <v>29.65</v>
      </c>
      <c r="E60" s="37">
        <v>95</v>
      </c>
      <c r="F60" s="33"/>
      <c r="G60" s="33">
        <f t="shared" si="8"/>
        <v>2.6302605210420849</v>
      </c>
      <c r="H60" s="33">
        <f t="shared" si="8"/>
        <v>6.6740624105353561</v>
      </c>
      <c r="I60" s="33">
        <f t="shared" si="8"/>
        <v>6.6382765531062118</v>
      </c>
      <c r="J60">
        <f t="shared" si="6"/>
        <v>5.3141998282278848</v>
      </c>
      <c r="K60">
        <f t="shared" si="7"/>
        <v>1.8978879156210666</v>
      </c>
      <c r="V60" s="1"/>
      <c r="W60" s="3"/>
      <c r="X60" s="3"/>
      <c r="Y60" s="3"/>
      <c r="Z60" s="3"/>
      <c r="AA60" s="3"/>
      <c r="AB60" s="3"/>
      <c r="AC60" s="3"/>
    </row>
    <row r="61" spans="1:29" x14ac:dyDescent="0.45">
      <c r="A61">
        <f>SQRT(1/2)</f>
        <v>0.70710678118654757</v>
      </c>
      <c r="B61" s="35">
        <v>30</v>
      </c>
      <c r="C61" s="37">
        <v>52.8</v>
      </c>
      <c r="D61" s="37">
        <v>34.4</v>
      </c>
      <c r="E61" s="37">
        <v>99.95</v>
      </c>
      <c r="F61" s="33"/>
      <c r="G61" s="33">
        <f t="shared" ref="G61:I68" si="9">(C61-C$57)/(0.000998*$B$33)</f>
        <v>3.1491554537646711</v>
      </c>
      <c r="H61" s="33">
        <f t="shared" si="9"/>
        <v>8.3738906384196952</v>
      </c>
      <c r="I61" s="33">
        <f t="shared" si="9"/>
        <v>8.4096764958488404</v>
      </c>
      <c r="J61">
        <f t="shared" si="6"/>
        <v>6.6442408626777363</v>
      </c>
      <c r="K61">
        <f t="shared" si="7"/>
        <v>2.4714417746996351</v>
      </c>
    </row>
    <row r="62" spans="1:29" x14ac:dyDescent="0.45">
      <c r="A62">
        <f>SQRT(1)</f>
        <v>1</v>
      </c>
      <c r="B62" s="35">
        <v>60</v>
      </c>
      <c r="C62" s="37">
        <v>57.25</v>
      </c>
      <c r="D62" s="37">
        <v>44.2</v>
      </c>
      <c r="E62" s="37">
        <v>109.45</v>
      </c>
      <c r="F62" s="33"/>
      <c r="G62" s="33">
        <f t="shared" si="9"/>
        <v>4.7416261093615804</v>
      </c>
      <c r="H62" s="33">
        <f t="shared" si="9"/>
        <v>11.880904666475811</v>
      </c>
      <c r="I62" s="33">
        <f t="shared" si="9"/>
        <v>11.80933295161752</v>
      </c>
      <c r="J62">
        <f t="shared" si="6"/>
        <v>9.4772879091516362</v>
      </c>
      <c r="K62">
        <f t="shared" si="7"/>
        <v>3.3487460478100393</v>
      </c>
    </row>
    <row r="63" spans="1:29" x14ac:dyDescent="0.45">
      <c r="A63">
        <f>SQRT(1.5)</f>
        <v>1.2247448713915889</v>
      </c>
      <c r="B63" s="35">
        <v>90</v>
      </c>
      <c r="C63" s="37">
        <v>59.4</v>
      </c>
      <c r="D63" s="37">
        <v>50.55</v>
      </c>
      <c r="E63" s="37">
        <v>117.65</v>
      </c>
      <c r="F63" s="33"/>
      <c r="G63" s="33">
        <f t="shared" si="9"/>
        <v>5.5110220440881754</v>
      </c>
      <c r="H63" s="33">
        <f t="shared" si="9"/>
        <v>14.153306613226452</v>
      </c>
      <c r="I63" s="33">
        <f t="shared" si="9"/>
        <v>14.74377326080733</v>
      </c>
      <c r="J63">
        <f t="shared" si="6"/>
        <v>11.469367306040652</v>
      </c>
      <c r="K63">
        <f t="shared" si="7"/>
        <v>4.2200767300251778</v>
      </c>
    </row>
    <row r="64" spans="1:29" x14ac:dyDescent="0.45">
      <c r="A64">
        <f>SQRT(2)</f>
        <v>1.4142135623730951</v>
      </c>
      <c r="B64" s="35">
        <v>120</v>
      </c>
      <c r="C64" s="37">
        <v>60.7</v>
      </c>
      <c r="D64" s="37">
        <v>57.35</v>
      </c>
      <c r="E64" s="37">
        <v>124.5</v>
      </c>
      <c r="F64" s="33"/>
      <c r="G64" s="33">
        <f t="shared" si="9"/>
        <v>5.9762381906670496</v>
      </c>
      <c r="H64" s="33">
        <f t="shared" si="9"/>
        <v>16.586744918408247</v>
      </c>
      <c r="I64" s="33">
        <f t="shared" si="9"/>
        <v>17.195104494703692</v>
      </c>
      <c r="J64">
        <f t="shared" si="6"/>
        <v>13.252695867926329</v>
      </c>
      <c r="K64">
        <f t="shared" si="7"/>
        <v>5.1512233233298899</v>
      </c>
    </row>
    <row r="65" spans="1:11" x14ac:dyDescent="0.45">
      <c r="A65">
        <f>SQRT(3)</f>
        <v>1.7320508075688772</v>
      </c>
      <c r="B65" s="35">
        <v>180</v>
      </c>
      <c r="C65" s="37">
        <v>63.1</v>
      </c>
      <c r="D65" s="37">
        <v>67.8</v>
      </c>
      <c r="E65" s="37">
        <v>136.75</v>
      </c>
      <c r="F65" s="33"/>
      <c r="G65" s="33">
        <f t="shared" si="9"/>
        <v>6.835098768966505</v>
      </c>
      <c r="H65" s="33">
        <f t="shared" si="9"/>
        <v>20.326367019753793</v>
      </c>
      <c r="I65" s="33">
        <f t="shared" si="9"/>
        <v>21.578872029773834</v>
      </c>
      <c r="J65">
        <f t="shared" si="6"/>
        <v>16.246779272831379</v>
      </c>
      <c r="K65">
        <f t="shared" si="7"/>
        <v>6.6746780012299149</v>
      </c>
    </row>
    <row r="66" spans="1:11" x14ac:dyDescent="0.45">
      <c r="A66">
        <f>SQRT(4)</f>
        <v>2</v>
      </c>
      <c r="B66" s="35">
        <v>240</v>
      </c>
      <c r="C66" s="37">
        <v>64.849999999999994</v>
      </c>
      <c r="D66" s="37">
        <v>76.599999999999994</v>
      </c>
      <c r="E66" s="37">
        <v>145.9</v>
      </c>
      <c r="F66" s="33"/>
      <c r="G66" s="33">
        <f t="shared" si="9"/>
        <v>7.4613512739765229</v>
      </c>
      <c r="H66" s="33">
        <f t="shared" si="9"/>
        <v>23.475522473518463</v>
      </c>
      <c r="I66" s="33">
        <f t="shared" si="9"/>
        <v>24.853277984540512</v>
      </c>
      <c r="J66">
        <f t="shared" si="6"/>
        <v>18.596717244011831</v>
      </c>
      <c r="K66">
        <f t="shared" si="7"/>
        <v>7.8939569303361541</v>
      </c>
    </row>
    <row r="67" spans="1:11" x14ac:dyDescent="0.45">
      <c r="A67">
        <f>SQRT(6)</f>
        <v>2.4494897427831779</v>
      </c>
      <c r="B67" s="35">
        <v>360</v>
      </c>
      <c r="C67" s="37">
        <v>68.75</v>
      </c>
      <c r="D67" s="37">
        <v>92.2</v>
      </c>
      <c r="E67" s="37">
        <v>159.6</v>
      </c>
      <c r="F67" s="33"/>
      <c r="G67" s="33">
        <f t="shared" si="9"/>
        <v>8.8569997137131402</v>
      </c>
      <c r="H67" s="33">
        <f t="shared" si="9"/>
        <v>29.058116232464933</v>
      </c>
      <c r="I67" s="33">
        <f t="shared" si="9"/>
        <v>29.755940452333235</v>
      </c>
      <c r="J67">
        <f t="shared" si="6"/>
        <v>22.557018799503769</v>
      </c>
      <c r="K67">
        <f t="shared" si="7"/>
        <v>9.6915644376515786</v>
      </c>
    </row>
    <row r="68" spans="1:11" x14ac:dyDescent="0.45">
      <c r="A68">
        <f>SQRT(24)</f>
        <v>4.8989794855663558</v>
      </c>
      <c r="B68" s="35">
        <v>1448</v>
      </c>
      <c r="C68" s="37">
        <v>81</v>
      </c>
      <c r="D68" s="37">
        <v>135.6</v>
      </c>
      <c r="E68" s="37">
        <v>206.6</v>
      </c>
      <c r="F68" s="33"/>
      <c r="G68" s="33">
        <f t="shared" si="9"/>
        <v>13.24076724878328</v>
      </c>
      <c r="H68" s="33">
        <f t="shared" si="9"/>
        <v>44.589178356713425</v>
      </c>
      <c r="I68" s="33">
        <f t="shared" si="9"/>
        <v>46.575293444030912</v>
      </c>
      <c r="J68">
        <f t="shared" si="6"/>
        <v>34.801746349842539</v>
      </c>
      <c r="K68">
        <f t="shared" si="7"/>
        <v>15.267460564487106</v>
      </c>
    </row>
    <row r="69" spans="1:11" x14ac:dyDescent="0.45">
      <c r="A69" s="33"/>
      <c r="B69" s="34"/>
      <c r="C69" s="33"/>
      <c r="D69" s="33"/>
      <c r="E69" s="33"/>
      <c r="F69" s="45" t="s">
        <v>3</v>
      </c>
      <c r="G69" s="33">
        <f>SLOPE(G57:G68,$A$57:$A$68)</f>
        <v>2.7056404990691498</v>
      </c>
      <c r="H69" s="33">
        <f>SLOPE(H57:H68,$A$57:$A$68)</f>
        <v>9.4543496884208995</v>
      </c>
      <c r="I69" s="33">
        <f>SLOPE(I57:I68,$A$57:$A$68)</f>
        <v>9.8867080210693263</v>
      </c>
    </row>
    <row r="70" spans="1:11" x14ac:dyDescent="0.45">
      <c r="B70" s="1"/>
      <c r="G70" s="10" t="s">
        <v>12</v>
      </c>
      <c r="H70" s="11">
        <f>AVERAGE(G69:I69)</f>
        <v>7.3488994028531254</v>
      </c>
    </row>
    <row r="71" spans="1:11" x14ac:dyDescent="0.45">
      <c r="B71" s="1"/>
      <c r="G71" s="10" t="s">
        <v>13</v>
      </c>
      <c r="H71" s="11">
        <f>_xlfn.STDEV.S(G69:I69)</f>
        <v>4.0269868844620662</v>
      </c>
    </row>
    <row r="73" spans="1:11" x14ac:dyDescent="0.45">
      <c r="B73" s="17" t="s">
        <v>16</v>
      </c>
    </row>
    <row r="74" spans="1:11" x14ac:dyDescent="0.45">
      <c r="A74" s="7"/>
      <c r="C74" s="60" t="s">
        <v>31</v>
      </c>
      <c r="D74" s="60"/>
      <c r="E74" s="60"/>
      <c r="G74" s="61" t="s">
        <v>1</v>
      </c>
      <c r="H74" s="61"/>
      <c r="I74" s="61"/>
    </row>
    <row r="75" spans="1:11" x14ac:dyDescent="0.45">
      <c r="B75" s="35" t="s">
        <v>2</v>
      </c>
      <c r="C75" s="36" t="s">
        <v>5</v>
      </c>
      <c r="D75" s="36" t="s">
        <v>6</v>
      </c>
      <c r="E75" s="36" t="s">
        <v>7</v>
      </c>
      <c r="G75" s="44" t="s">
        <v>5</v>
      </c>
      <c r="H75" s="42" t="s">
        <v>6</v>
      </c>
      <c r="I75" s="43" t="s">
        <v>7</v>
      </c>
    </row>
    <row r="76" spans="1:11" x14ac:dyDescent="0.45">
      <c r="A76">
        <v>0</v>
      </c>
      <c r="B76" s="35">
        <v>0</v>
      </c>
      <c r="C76" s="37">
        <v>30.65</v>
      </c>
      <c r="D76" s="37">
        <v>36.049999999999997</v>
      </c>
      <c r="E76" s="37">
        <v>14.6</v>
      </c>
      <c r="G76" s="32">
        <f t="shared" ref="G76:G87" si="10">(C76-C$76)/(0.000998*$B$33)</f>
        <v>0</v>
      </c>
      <c r="H76" s="32">
        <f t="shared" ref="H76:H87" si="11">(D76-D$76)/(0.000998*$B$33)</f>
        <v>0</v>
      </c>
      <c r="I76" s="32">
        <f t="shared" ref="I76:I87" si="12">(E76-E$76)/(0.000998*$B$33)</f>
        <v>0</v>
      </c>
    </row>
    <row r="77" spans="1:11" x14ac:dyDescent="0.45">
      <c r="A77">
        <f>SQRT(1/12)</f>
        <v>0.28867513459481287</v>
      </c>
      <c r="B77" s="35">
        <v>5</v>
      </c>
      <c r="C77" s="37">
        <v>35.25</v>
      </c>
      <c r="D77" s="37">
        <v>40.9</v>
      </c>
      <c r="E77" s="37">
        <v>20.45</v>
      </c>
      <c r="G77" s="32">
        <f t="shared" si="10"/>
        <v>1.6461494417406246</v>
      </c>
      <c r="H77" s="32">
        <f t="shared" si="11"/>
        <v>1.7356140853134847</v>
      </c>
      <c r="I77" s="32">
        <f t="shared" si="12"/>
        <v>2.0934726596049238</v>
      </c>
    </row>
    <row r="78" spans="1:11" x14ac:dyDescent="0.45">
      <c r="A78">
        <f>SQRT(1/6)</f>
        <v>0.40824829046386302</v>
      </c>
      <c r="B78" s="35">
        <v>10</v>
      </c>
      <c r="C78" s="37">
        <v>37.85</v>
      </c>
      <c r="D78" s="37">
        <v>43.9</v>
      </c>
      <c r="E78" s="37">
        <v>25.55</v>
      </c>
      <c r="G78" s="32">
        <f t="shared" si="10"/>
        <v>2.5765817348983693</v>
      </c>
      <c r="H78" s="32">
        <f t="shared" si="11"/>
        <v>2.8091898081878046</v>
      </c>
      <c r="I78" s="32">
        <f t="shared" si="12"/>
        <v>3.9185513884912688</v>
      </c>
    </row>
    <row r="79" spans="1:11" x14ac:dyDescent="0.45">
      <c r="A79">
        <f>SQRT(1/3)</f>
        <v>0.57735026918962573</v>
      </c>
      <c r="B79" s="35">
        <v>20</v>
      </c>
      <c r="C79" s="37">
        <v>41.95</v>
      </c>
      <c r="D79" s="37">
        <v>47.7</v>
      </c>
      <c r="E79" s="37">
        <v>29.25</v>
      </c>
      <c r="G79" s="32">
        <f t="shared" si="10"/>
        <v>4.0438018894932739</v>
      </c>
      <c r="H79" s="32">
        <f t="shared" si="11"/>
        <v>4.1690523904952785</v>
      </c>
      <c r="I79" s="32">
        <f t="shared" si="12"/>
        <v>5.2426281133695962</v>
      </c>
    </row>
    <row r="80" spans="1:11" x14ac:dyDescent="0.45">
      <c r="A80">
        <f>SQRT(1/2)</f>
        <v>0.70710678118654757</v>
      </c>
      <c r="B80" s="35">
        <v>30</v>
      </c>
      <c r="C80" s="37">
        <v>47.1</v>
      </c>
      <c r="D80" s="37">
        <v>52.25</v>
      </c>
      <c r="E80" s="37">
        <v>34.450000000000003</v>
      </c>
      <c r="G80" s="32">
        <f t="shared" si="10"/>
        <v>5.8867735470941893</v>
      </c>
      <c r="H80" s="32">
        <f t="shared" si="11"/>
        <v>5.797308903521329</v>
      </c>
      <c r="I80" s="32">
        <f t="shared" si="12"/>
        <v>7.1034926996850851</v>
      </c>
    </row>
    <row r="81" spans="1:11" x14ac:dyDescent="0.45">
      <c r="A81">
        <f>SQRT(1)</f>
        <v>1</v>
      </c>
      <c r="B81" s="35">
        <v>60</v>
      </c>
      <c r="C81" s="37">
        <v>58.8</v>
      </c>
      <c r="D81" s="37">
        <v>60.6</v>
      </c>
      <c r="E81" s="37">
        <v>46.5</v>
      </c>
      <c r="G81" s="32">
        <f t="shared" si="10"/>
        <v>10.073718866304036</v>
      </c>
      <c r="H81" s="32">
        <f t="shared" si="11"/>
        <v>8.7854279988548534</v>
      </c>
      <c r="I81" s="32">
        <f t="shared" si="12"/>
        <v>11.415688519896936</v>
      </c>
    </row>
    <row r="82" spans="1:11" x14ac:dyDescent="0.45">
      <c r="A82">
        <f>SQRT(1.5)</f>
        <v>1.2247448713915889</v>
      </c>
      <c r="B82" s="35">
        <v>90</v>
      </c>
      <c r="C82" s="37">
        <v>67.650000000000006</v>
      </c>
      <c r="D82" s="37">
        <v>66.650000000000006</v>
      </c>
      <c r="E82" s="37">
        <v>54.7</v>
      </c>
      <c r="G82" s="32">
        <f t="shared" si="10"/>
        <v>13.240767248783284</v>
      </c>
      <c r="H82" s="32">
        <f t="shared" si="11"/>
        <v>10.950472373318068</v>
      </c>
      <c r="I82" s="32">
        <f t="shared" si="12"/>
        <v>14.350128829086746</v>
      </c>
    </row>
    <row r="83" spans="1:11" x14ac:dyDescent="0.45">
      <c r="A83">
        <f>SQRT(2)</f>
        <v>1.4142135623730951</v>
      </c>
      <c r="B83" s="35">
        <v>120</v>
      </c>
      <c r="C83" s="37">
        <v>74.599999999999994</v>
      </c>
      <c r="D83" s="37">
        <v>72.599999999999994</v>
      </c>
      <c r="E83" s="37">
        <v>62.8</v>
      </c>
      <c r="G83" s="32">
        <f t="shared" si="10"/>
        <v>15.727884340108787</v>
      </c>
      <c r="H83" s="32">
        <f t="shared" si="11"/>
        <v>13.079730890352131</v>
      </c>
      <c r="I83" s="32">
        <f t="shared" si="12"/>
        <v>17.248783280847409</v>
      </c>
    </row>
    <row r="84" spans="1:11" x14ac:dyDescent="0.45">
      <c r="A84">
        <f>SQRT(3)</f>
        <v>1.7320508075688772</v>
      </c>
      <c r="B84" s="35">
        <v>180</v>
      </c>
      <c r="C84" s="37">
        <v>86.2</v>
      </c>
      <c r="D84" s="37">
        <v>81.849999999999994</v>
      </c>
      <c r="E84" s="37">
        <v>75.400000000000006</v>
      </c>
      <c r="G84" s="32">
        <f t="shared" si="10"/>
        <v>19.879043801889495</v>
      </c>
      <c r="H84" s="32">
        <f t="shared" si="11"/>
        <v>16.389922702547953</v>
      </c>
      <c r="I84" s="32">
        <f t="shared" si="12"/>
        <v>21.757801316919554</v>
      </c>
    </row>
    <row r="85" spans="1:11" x14ac:dyDescent="0.45">
      <c r="A85">
        <f>SQRT(4)</f>
        <v>2</v>
      </c>
      <c r="B85" s="35">
        <v>240</v>
      </c>
      <c r="C85" s="37">
        <v>96.25</v>
      </c>
      <c r="D85" s="37">
        <v>88.85</v>
      </c>
      <c r="E85" s="37">
        <v>86.7</v>
      </c>
      <c r="G85" s="32">
        <f t="shared" si="10"/>
        <v>23.475522473518463</v>
      </c>
      <c r="H85" s="32">
        <f t="shared" si="11"/>
        <v>18.894932722588031</v>
      </c>
      <c r="I85" s="32">
        <f t="shared" si="12"/>
        <v>25.801603206412828</v>
      </c>
    </row>
    <row r="86" spans="1:11" x14ac:dyDescent="0.45">
      <c r="A86">
        <f>SQRT(6)</f>
        <v>2.4494897427831779</v>
      </c>
      <c r="B86" s="35">
        <v>360</v>
      </c>
      <c r="C86" s="37">
        <v>113.65</v>
      </c>
      <c r="D86" s="37">
        <v>100.6</v>
      </c>
      <c r="E86" s="37">
        <v>105.25</v>
      </c>
      <c r="G86" s="32">
        <f t="shared" si="10"/>
        <v>29.702261666189521</v>
      </c>
      <c r="H86" s="32">
        <f t="shared" si="11"/>
        <v>23.099770970512452</v>
      </c>
      <c r="I86" s="32">
        <f t="shared" si="12"/>
        <v>32.439879759519037</v>
      </c>
    </row>
    <row r="87" spans="1:11" x14ac:dyDescent="0.45">
      <c r="A87">
        <f>SQRT(24)</f>
        <v>4.8989794855663558</v>
      </c>
      <c r="B87" s="35">
        <v>1448</v>
      </c>
      <c r="C87" s="37">
        <v>190.8</v>
      </c>
      <c r="D87" s="37">
        <v>163.19999999999999</v>
      </c>
      <c r="E87" s="37">
        <v>196.15</v>
      </c>
      <c r="G87" s="32">
        <f t="shared" si="10"/>
        <v>57.311050672774122</v>
      </c>
      <c r="H87" s="32">
        <f t="shared" si="11"/>
        <v>45.501717721156595</v>
      </c>
      <c r="I87" s="32">
        <f t="shared" si="12"/>
        <v>64.969224162610942</v>
      </c>
    </row>
    <row r="88" spans="1:11" x14ac:dyDescent="0.45">
      <c r="B88" s="1"/>
      <c r="F88" s="4" t="s">
        <v>3</v>
      </c>
      <c r="G88" s="32">
        <f>SLOPE(G76:G87,$A$57:$A$68)</f>
        <v>12.202020438152578</v>
      </c>
      <c r="H88" s="32">
        <f>SLOPE(H76:H87,$A$57:$A$68)</f>
        <v>9.5176431698181023</v>
      </c>
      <c r="I88" s="32">
        <f>SLOPE(I76:I87,$A$57:$A$68)</f>
        <v>13.624436645007718</v>
      </c>
    </row>
    <row r="89" spans="1:11" x14ac:dyDescent="0.45">
      <c r="B89" s="1"/>
      <c r="F89" s="4"/>
      <c r="G89" s="55"/>
      <c r="H89" s="20"/>
      <c r="I89" s="19"/>
    </row>
    <row r="90" spans="1:11" x14ac:dyDescent="0.45">
      <c r="B90" s="1"/>
      <c r="F90" s="4"/>
      <c r="G90" s="55"/>
      <c r="H90" s="20"/>
      <c r="I90" s="19"/>
    </row>
    <row r="91" spans="1:11" ht="17.25" customHeight="1" x14ac:dyDescent="0.45">
      <c r="B91" s="1"/>
      <c r="F91" s="4"/>
    </row>
    <row r="92" spans="1:11" x14ac:dyDescent="0.45">
      <c r="B92" s="17" t="s">
        <v>16</v>
      </c>
      <c r="F92" s="4"/>
    </row>
    <row r="93" spans="1:11" x14ac:dyDescent="0.45">
      <c r="A93" s="7"/>
      <c r="C93" s="62" t="s">
        <v>31</v>
      </c>
      <c r="D93" s="63"/>
      <c r="E93" s="64"/>
      <c r="G93" s="61" t="s">
        <v>1</v>
      </c>
      <c r="H93" s="61"/>
      <c r="I93" s="61"/>
    </row>
    <row r="94" spans="1:11" x14ac:dyDescent="0.45">
      <c r="B94" s="35" t="s">
        <v>2</v>
      </c>
      <c r="C94" s="36" t="s">
        <v>38</v>
      </c>
      <c r="D94" s="36" t="s">
        <v>39</v>
      </c>
      <c r="E94" s="36" t="s">
        <v>40</v>
      </c>
      <c r="G94" s="44" t="s">
        <v>5</v>
      </c>
      <c r="H94" s="42" t="s">
        <v>6</v>
      </c>
      <c r="I94" s="43" t="s">
        <v>7</v>
      </c>
    </row>
    <row r="95" spans="1:11" x14ac:dyDescent="0.45">
      <c r="A95">
        <v>0</v>
      </c>
      <c r="B95" s="35">
        <v>0</v>
      </c>
      <c r="C95" s="37">
        <v>64.8</v>
      </c>
      <c r="D95" s="37">
        <v>77.400000000000006</v>
      </c>
      <c r="E95" s="37">
        <v>77.849999999999994</v>
      </c>
      <c r="G95" s="32">
        <f t="shared" ref="G95:G106" si="13">(C95-C$95)/(0.000998*$B$33)</f>
        <v>0</v>
      </c>
      <c r="H95" s="32">
        <f t="shared" ref="H95:H106" si="14">(D95-D$95)/(0.000998*$B$33)</f>
        <v>0</v>
      </c>
      <c r="I95" s="32">
        <f t="shared" ref="I95:I106" si="15">(E95-E$95)/(0.000998*$B$33)</f>
        <v>0</v>
      </c>
      <c r="J95">
        <f>AVERAGE(G76:I76,G95:I95)</f>
        <v>0</v>
      </c>
      <c r="K95">
        <f>_xlfn.STDEV.P(G76:I76,G95:I95)</f>
        <v>0</v>
      </c>
    </row>
    <row r="96" spans="1:11" x14ac:dyDescent="0.45">
      <c r="A96">
        <f>SQRT(1/12)</f>
        <v>0.28867513459481287</v>
      </c>
      <c r="B96" s="35">
        <v>5</v>
      </c>
      <c r="C96" s="37">
        <v>70.099999999999994</v>
      </c>
      <c r="D96" s="37">
        <v>82.4</v>
      </c>
      <c r="E96" s="37">
        <v>83.85</v>
      </c>
      <c r="G96" s="32">
        <f t="shared" si="13"/>
        <v>1.8966504437446312</v>
      </c>
      <c r="H96" s="32">
        <f t="shared" si="14"/>
        <v>1.7892928714572001</v>
      </c>
      <c r="I96" s="32">
        <f t="shared" si="15"/>
        <v>2.1471514457486403</v>
      </c>
      <c r="J96">
        <f t="shared" ref="J96:J106" si="16">AVERAGE(G77:I77,G96:I96)</f>
        <v>1.8847218246015842</v>
      </c>
      <c r="K96">
        <f t="shared" ref="K96:K106" si="17">_xlfn.STDEV.P(G77:I77,G96:I96)</f>
        <v>0.18295951009373448</v>
      </c>
    </row>
    <row r="97" spans="1:11" x14ac:dyDescent="0.45">
      <c r="A97">
        <f>SQRT(1/6)</f>
        <v>0.40824829046386302</v>
      </c>
      <c r="B97" s="35">
        <v>10</v>
      </c>
      <c r="C97" s="37">
        <v>75.05</v>
      </c>
      <c r="D97" s="37">
        <v>88.9</v>
      </c>
      <c r="E97" s="37">
        <v>87.75</v>
      </c>
      <c r="G97" s="32">
        <f t="shared" si="13"/>
        <v>3.6680503864872605</v>
      </c>
      <c r="H97" s="32">
        <f t="shared" si="14"/>
        <v>4.1153736043515599</v>
      </c>
      <c r="I97" s="32">
        <f t="shared" si="15"/>
        <v>3.5427998854852585</v>
      </c>
      <c r="J97">
        <f t="shared" si="16"/>
        <v>3.4384244679835869</v>
      </c>
      <c r="K97">
        <f t="shared" si="17"/>
        <v>0.56141390508147149</v>
      </c>
    </row>
    <row r="98" spans="1:11" ht="14.25" customHeight="1" x14ac:dyDescent="0.45">
      <c r="A98">
        <f>SQRT(1/3)</f>
        <v>0.57735026918962573</v>
      </c>
      <c r="B98" s="35">
        <v>20</v>
      </c>
      <c r="C98" s="37">
        <v>79.599999999999994</v>
      </c>
      <c r="D98" s="37">
        <v>94.45</v>
      </c>
      <c r="E98" s="37">
        <v>91.1</v>
      </c>
      <c r="G98" s="32">
        <f t="shared" si="13"/>
        <v>5.2963068995133114</v>
      </c>
      <c r="H98" s="32">
        <f t="shared" si="14"/>
        <v>6.1014886916690516</v>
      </c>
      <c r="I98" s="32">
        <f t="shared" si="15"/>
        <v>4.7416261093615804</v>
      </c>
      <c r="J98">
        <f t="shared" si="16"/>
        <v>4.9324840156503482</v>
      </c>
      <c r="K98">
        <f t="shared" si="17"/>
        <v>0.70759438625493387</v>
      </c>
    </row>
    <row r="99" spans="1:11" x14ac:dyDescent="0.45">
      <c r="A99">
        <f>SQRT(1/2)</f>
        <v>0.70710678118654757</v>
      </c>
      <c r="B99" s="35">
        <v>30</v>
      </c>
      <c r="C99" s="37">
        <v>84.2</v>
      </c>
      <c r="D99" s="37">
        <v>100.35</v>
      </c>
      <c r="E99" s="37">
        <v>95.65</v>
      </c>
      <c r="G99" s="32">
        <f t="shared" si="13"/>
        <v>6.9424563412539388</v>
      </c>
      <c r="H99" s="32">
        <f t="shared" si="14"/>
        <v>8.2128542799885444</v>
      </c>
      <c r="I99" s="32">
        <f t="shared" si="15"/>
        <v>6.3698826223876361</v>
      </c>
      <c r="J99">
        <f t="shared" si="16"/>
        <v>6.7187947323217871</v>
      </c>
      <c r="K99">
        <f t="shared" si="17"/>
        <v>0.82597074395162773</v>
      </c>
    </row>
    <row r="100" spans="1:11" x14ac:dyDescent="0.45">
      <c r="A100">
        <f>SQRT(1)</f>
        <v>1</v>
      </c>
      <c r="B100" s="35">
        <v>60</v>
      </c>
      <c r="C100" s="37">
        <v>93.3</v>
      </c>
      <c r="D100" s="37">
        <v>112.45</v>
      </c>
      <c r="E100" s="37">
        <v>105.15</v>
      </c>
      <c r="G100" s="32">
        <f t="shared" si="13"/>
        <v>10.198969367306042</v>
      </c>
      <c r="H100" s="32">
        <f t="shared" si="14"/>
        <v>12.542943028914971</v>
      </c>
      <c r="I100" s="32">
        <f t="shared" si="15"/>
        <v>9.7695390781563169</v>
      </c>
      <c r="J100">
        <f t="shared" si="16"/>
        <v>10.46438114323886</v>
      </c>
      <c r="K100">
        <f t="shared" si="17"/>
        <v>1.2076254123511856</v>
      </c>
    </row>
    <row r="101" spans="1:11" x14ac:dyDescent="0.45">
      <c r="A101">
        <f>SQRT(1.5)</f>
        <v>1.2247448713915889</v>
      </c>
      <c r="B101" s="35">
        <v>90</v>
      </c>
      <c r="C101" s="37">
        <v>100.95</v>
      </c>
      <c r="D101" s="37">
        <v>120.45</v>
      </c>
      <c r="E101" s="37">
        <v>112.25</v>
      </c>
      <c r="G101" s="32">
        <f t="shared" si="13"/>
        <v>12.936587460635559</v>
      </c>
      <c r="H101" s="32">
        <f t="shared" si="14"/>
        <v>15.405811623246493</v>
      </c>
      <c r="I101" s="32">
        <f t="shared" si="15"/>
        <v>12.310334955625539</v>
      </c>
      <c r="J101">
        <f t="shared" si="16"/>
        <v>13.199017081782614</v>
      </c>
      <c r="K101">
        <f t="shared" si="17"/>
        <v>1.4207581317047777</v>
      </c>
    </row>
    <row r="102" spans="1:11" x14ac:dyDescent="0.45">
      <c r="A102">
        <f>SQRT(2)</f>
        <v>1.4142135623730951</v>
      </c>
      <c r="B102" s="35">
        <v>120</v>
      </c>
      <c r="C102" s="37">
        <v>107.45</v>
      </c>
      <c r="D102" s="37">
        <v>128.6</v>
      </c>
      <c r="E102" s="37">
        <v>118.5</v>
      </c>
      <c r="G102" s="32">
        <f t="shared" si="13"/>
        <v>15.262668193529919</v>
      </c>
      <c r="H102" s="32">
        <f t="shared" si="14"/>
        <v>18.322359003721726</v>
      </c>
      <c r="I102" s="32">
        <f t="shared" si="15"/>
        <v>14.54695104494704</v>
      </c>
      <c r="J102">
        <f t="shared" si="16"/>
        <v>15.69806279225117</v>
      </c>
      <c r="K102">
        <f t="shared" si="17"/>
        <v>1.7157526348460375</v>
      </c>
    </row>
    <row r="103" spans="1:11" x14ac:dyDescent="0.45">
      <c r="A103">
        <f>SQRT(3)</f>
        <v>1.7320508075688772</v>
      </c>
      <c r="B103" s="35">
        <v>180</v>
      </c>
      <c r="C103" s="37">
        <v>116.95</v>
      </c>
      <c r="D103" s="37">
        <v>141.80000000000001</v>
      </c>
      <c r="E103" s="37">
        <v>128.1</v>
      </c>
      <c r="G103" s="32">
        <f t="shared" si="13"/>
        <v>18.662324649298601</v>
      </c>
      <c r="H103" s="32">
        <f t="shared" si="14"/>
        <v>23.046092184368739</v>
      </c>
      <c r="I103" s="32">
        <f t="shared" si="15"/>
        <v>17.982393358144861</v>
      </c>
      <c r="J103">
        <f t="shared" si="16"/>
        <v>19.6195963355282</v>
      </c>
      <c r="K103">
        <f t="shared" si="17"/>
        <v>2.2512108511623796</v>
      </c>
    </row>
    <row r="104" spans="1:11" x14ac:dyDescent="0.45">
      <c r="A104">
        <f>SQRT(4)</f>
        <v>2</v>
      </c>
      <c r="B104" s="35">
        <v>240</v>
      </c>
      <c r="C104" s="37">
        <v>125.35</v>
      </c>
      <c r="D104" s="37">
        <v>153.4</v>
      </c>
      <c r="E104" s="37">
        <v>137.25</v>
      </c>
      <c r="G104" s="32">
        <f t="shared" si="13"/>
        <v>21.668336673346694</v>
      </c>
      <c r="H104" s="32">
        <f t="shared" si="14"/>
        <v>27.197251646149443</v>
      </c>
      <c r="I104" s="32">
        <f t="shared" si="15"/>
        <v>21.256799312911539</v>
      </c>
      <c r="J104">
        <f t="shared" si="16"/>
        <v>23.049074339154497</v>
      </c>
      <c r="K104">
        <f t="shared" si="17"/>
        <v>2.8089507824282793</v>
      </c>
    </row>
    <row r="105" spans="1:11" x14ac:dyDescent="0.45">
      <c r="A105">
        <f>SQRT(6)</f>
        <v>2.4494897427831779</v>
      </c>
      <c r="B105" s="35">
        <v>360</v>
      </c>
      <c r="C105" s="37">
        <v>138.69999999999999</v>
      </c>
      <c r="D105" s="37">
        <v>170.65</v>
      </c>
      <c r="E105" s="37">
        <v>151.19999999999999</v>
      </c>
      <c r="G105" s="32">
        <f t="shared" si="13"/>
        <v>26.445748640137413</v>
      </c>
      <c r="H105" s="32">
        <f t="shared" si="14"/>
        <v>33.37031205267678</v>
      </c>
      <c r="I105" s="32">
        <f t="shared" si="15"/>
        <v>26.248926424277123</v>
      </c>
      <c r="J105">
        <f t="shared" si="16"/>
        <v>28.55114991888539</v>
      </c>
      <c r="K105">
        <f t="shared" si="17"/>
        <v>3.6313927930026093</v>
      </c>
    </row>
    <row r="106" spans="1:11" x14ac:dyDescent="0.45">
      <c r="A106">
        <f>SQRT(24)</f>
        <v>4.8989794855663558</v>
      </c>
      <c r="B106" s="35">
        <v>1448</v>
      </c>
      <c r="C106" s="37">
        <v>205.45</v>
      </c>
      <c r="D106" s="37">
        <v>256.95</v>
      </c>
      <c r="E106" s="37">
        <v>223.75</v>
      </c>
      <c r="G106" s="32">
        <f t="shared" si="13"/>
        <v>50.332808474091031</v>
      </c>
      <c r="H106" s="32">
        <f t="shared" si="14"/>
        <v>64.253507014028045</v>
      </c>
      <c r="I106" s="32">
        <f t="shared" si="15"/>
        <v>52.211565989121098</v>
      </c>
      <c r="J106">
        <f t="shared" si="16"/>
        <v>55.763312338963637</v>
      </c>
      <c r="K106">
        <f t="shared" si="17"/>
        <v>7.1488147098595753</v>
      </c>
    </row>
    <row r="107" spans="1:11" x14ac:dyDescent="0.45">
      <c r="B107" s="1"/>
      <c r="F107" s="4" t="s">
        <v>3</v>
      </c>
      <c r="G107" s="32">
        <f>SLOPE(G95:G106,$A$57:$A$68)</f>
        <v>10.519840795309005</v>
      </c>
      <c r="H107" s="32">
        <f>SLOPE(H95:H106,$A$57:$A$68)</f>
        <v>13.513298185987498</v>
      </c>
      <c r="I107" s="32">
        <f>SLOPE(I95:I106,$A$57:$A$68)</f>
        <v>10.873854572318695</v>
      </c>
    </row>
    <row r="108" spans="1:11" x14ac:dyDescent="0.45">
      <c r="B108" s="1"/>
      <c r="G108" s="15" t="s">
        <v>12</v>
      </c>
      <c r="H108" s="17">
        <f>AVERAGE(G107:I107, G88:I88)</f>
        <v>11.708515634432265</v>
      </c>
    </row>
    <row r="109" spans="1:11" x14ac:dyDescent="0.45">
      <c r="B109" s="1"/>
      <c r="G109" s="15" t="s">
        <v>13</v>
      </c>
      <c r="H109" s="17">
        <f>_xlfn.STDEV.S(G107:I107,G88:I88)</f>
        <v>1.6781578880686887</v>
      </c>
    </row>
    <row r="110" spans="1:11" x14ac:dyDescent="0.45">
      <c r="B110" s="1"/>
    </row>
    <row r="111" spans="1:11" x14ac:dyDescent="0.45">
      <c r="B111" s="1"/>
    </row>
    <row r="112" spans="1:11" x14ac:dyDescent="0.45">
      <c r="B112" s="1"/>
    </row>
    <row r="113" spans="2:8" x14ac:dyDescent="0.45">
      <c r="B113" s="1"/>
    </row>
    <row r="114" spans="2:8" x14ac:dyDescent="0.45">
      <c r="B114" s="1"/>
    </row>
    <row r="115" spans="2:8" x14ac:dyDescent="0.45">
      <c r="B115" s="1"/>
    </row>
    <row r="116" spans="2:8" x14ac:dyDescent="0.45">
      <c r="B116" s="1"/>
    </row>
    <row r="117" spans="2:8" x14ac:dyDescent="0.45">
      <c r="B117" s="1"/>
    </row>
    <row r="118" spans="2:8" x14ac:dyDescent="0.45">
      <c r="B118" s="1"/>
    </row>
    <row r="119" spans="2:8" x14ac:dyDescent="0.45">
      <c r="B119" s="1"/>
    </row>
    <row r="120" spans="2:8" x14ac:dyDescent="0.45">
      <c r="B120" s="1"/>
    </row>
    <row r="121" spans="2:8" x14ac:dyDescent="0.45">
      <c r="B121" s="1"/>
    </row>
    <row r="122" spans="2:8" x14ac:dyDescent="0.45">
      <c r="B122" s="1"/>
    </row>
    <row r="123" spans="2:8" x14ac:dyDescent="0.45">
      <c r="B123" s="1"/>
    </row>
    <row r="124" spans="2:8" x14ac:dyDescent="0.45">
      <c r="B124" s="1"/>
    </row>
    <row r="125" spans="2:8" x14ac:dyDescent="0.45">
      <c r="B125" s="4"/>
      <c r="F125" s="4"/>
    </row>
    <row r="126" spans="2:8" s="5" customFormat="1" x14ac:dyDescent="0.45">
      <c r="B126" s="6"/>
    </row>
    <row r="127" spans="2:8" x14ac:dyDescent="0.45">
      <c r="B127" s="1"/>
      <c r="C127" s="1"/>
      <c r="F127" s="1"/>
    </row>
    <row r="128" spans="2:8" x14ac:dyDescent="0.45">
      <c r="B128" s="1"/>
      <c r="H128" s="2"/>
    </row>
    <row r="129" spans="2:2" x14ac:dyDescent="0.45">
      <c r="B129" s="1"/>
    </row>
    <row r="130" spans="2:2" x14ac:dyDescent="0.45">
      <c r="B130" s="1"/>
    </row>
    <row r="131" spans="2:2" x14ac:dyDescent="0.45">
      <c r="B131" s="1"/>
    </row>
    <row r="132" spans="2:2" x14ac:dyDescent="0.45">
      <c r="B132" s="1"/>
    </row>
    <row r="133" spans="2:2" x14ac:dyDescent="0.45">
      <c r="B133" s="1"/>
    </row>
    <row r="134" spans="2:2" x14ac:dyDescent="0.45">
      <c r="B134" s="1"/>
    </row>
    <row r="135" spans="2:2" x14ac:dyDescent="0.45">
      <c r="B135" s="1"/>
    </row>
    <row r="136" spans="2:2" x14ac:dyDescent="0.45">
      <c r="B136" s="1"/>
    </row>
    <row r="137" spans="2:2" x14ac:dyDescent="0.45">
      <c r="B137" s="1"/>
    </row>
    <row r="138" spans="2:2" x14ac:dyDescent="0.45">
      <c r="B138" s="1"/>
    </row>
    <row r="139" spans="2:2" x14ac:dyDescent="0.45">
      <c r="B139" s="1"/>
    </row>
    <row r="140" spans="2:2" x14ac:dyDescent="0.45">
      <c r="B140" s="1"/>
    </row>
    <row r="141" spans="2:2" x14ac:dyDescent="0.45">
      <c r="B141" s="1"/>
    </row>
    <row r="142" spans="2:2" x14ac:dyDescent="0.45">
      <c r="B142" s="1"/>
    </row>
    <row r="143" spans="2:2" x14ac:dyDescent="0.45">
      <c r="B143" s="1"/>
    </row>
    <row r="144" spans="2:2" x14ac:dyDescent="0.45">
      <c r="B144" s="1"/>
    </row>
    <row r="145" spans="2:8" x14ac:dyDescent="0.45">
      <c r="B145" s="1"/>
    </row>
    <row r="146" spans="2:8" x14ac:dyDescent="0.45">
      <c r="B146" s="4"/>
      <c r="F146" s="4"/>
    </row>
    <row r="147" spans="2:8" x14ac:dyDescent="0.45">
      <c r="B147" s="1"/>
      <c r="C147" s="1"/>
      <c r="F147" s="1"/>
    </row>
    <row r="148" spans="2:8" x14ac:dyDescent="0.45">
      <c r="B148" s="1"/>
      <c r="H148" s="2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6" x14ac:dyDescent="0.45">
      <c r="B161" s="1"/>
    </row>
    <row r="162" spans="2:6" x14ac:dyDescent="0.45">
      <c r="B162" s="1"/>
    </row>
    <row r="163" spans="2:6" x14ac:dyDescent="0.45">
      <c r="B163" s="1"/>
    </row>
    <row r="164" spans="2:6" x14ac:dyDescent="0.45">
      <c r="B164" s="1"/>
    </row>
    <row r="165" spans="2:6" x14ac:dyDescent="0.45">
      <c r="B165" s="1"/>
    </row>
    <row r="166" spans="2:6" x14ac:dyDescent="0.45">
      <c r="F166" s="4"/>
    </row>
    <row r="167" spans="2:6" x14ac:dyDescent="0.45">
      <c r="B167" s="1"/>
    </row>
    <row r="168" spans="2:6" x14ac:dyDescent="0.45">
      <c r="B168" s="1"/>
    </row>
    <row r="169" spans="2:6" x14ac:dyDescent="0.45">
      <c r="B169" s="1"/>
    </row>
    <row r="170" spans="2:6" x14ac:dyDescent="0.45">
      <c r="B170" s="1"/>
    </row>
    <row r="171" spans="2:6" x14ac:dyDescent="0.45">
      <c r="B171" s="1"/>
    </row>
    <row r="172" spans="2:6" x14ac:dyDescent="0.45">
      <c r="B172" s="1"/>
    </row>
    <row r="173" spans="2:6" x14ac:dyDescent="0.45">
      <c r="B173" s="1"/>
    </row>
    <row r="174" spans="2:6" x14ac:dyDescent="0.45">
      <c r="B174" s="1"/>
    </row>
    <row r="175" spans="2:6" x14ac:dyDescent="0.45">
      <c r="B175" s="1"/>
    </row>
    <row r="176" spans="2:6" x14ac:dyDescent="0.45">
      <c r="B176" s="1"/>
    </row>
    <row r="177" spans="2:2" x14ac:dyDescent="0.45">
      <c r="B177" s="1"/>
    </row>
    <row r="178" spans="2:2" x14ac:dyDescent="0.45">
      <c r="B178" s="1"/>
    </row>
    <row r="179" spans="2:2" x14ac:dyDescent="0.45">
      <c r="B179" s="1"/>
    </row>
    <row r="180" spans="2:2" x14ac:dyDescent="0.45">
      <c r="B180" s="1"/>
    </row>
    <row r="181" spans="2:2" x14ac:dyDescent="0.45">
      <c r="B181" s="1"/>
    </row>
    <row r="182" spans="2:2" x14ac:dyDescent="0.45">
      <c r="B182" s="1"/>
    </row>
    <row r="183" spans="2:2" x14ac:dyDescent="0.45">
      <c r="B183" s="1"/>
    </row>
    <row r="184" spans="2:2" x14ac:dyDescent="0.45">
      <c r="B184" s="1"/>
    </row>
    <row r="185" spans="2:2" x14ac:dyDescent="0.45">
      <c r="B185" s="1"/>
    </row>
    <row r="186" spans="2:2" x14ac:dyDescent="0.45">
      <c r="B186" s="1"/>
    </row>
    <row r="187" spans="2:2" x14ac:dyDescent="0.45">
      <c r="B187" s="1"/>
    </row>
    <row r="188" spans="2:2" x14ac:dyDescent="0.45">
      <c r="B188" s="1"/>
    </row>
    <row r="189" spans="2:2" x14ac:dyDescent="0.45">
      <c r="B189" s="1"/>
    </row>
    <row r="190" spans="2:2" x14ac:dyDescent="0.45">
      <c r="B190" s="1"/>
    </row>
    <row r="191" spans="2:2" x14ac:dyDescent="0.45">
      <c r="B191" s="1"/>
    </row>
    <row r="192" spans="2:2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</sheetData>
  <mergeCells count="8">
    <mergeCell ref="C93:E93"/>
    <mergeCell ref="G93:I93"/>
    <mergeCell ref="C36:E36"/>
    <mergeCell ref="G36:I36"/>
    <mergeCell ref="C55:E55"/>
    <mergeCell ref="G55:I55"/>
    <mergeCell ref="C74:E74"/>
    <mergeCell ref="G74:I7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tabSelected="1" zoomScale="80" zoomScaleNormal="80" workbookViewId="0">
      <selection activeCell="C27" sqref="C27"/>
    </sheetView>
  </sheetViews>
  <sheetFormatPr defaultColWidth="8.73046875" defaultRowHeight="14.25" x14ac:dyDescent="0.45"/>
  <cols>
    <col min="1" max="1" width="18.19921875" customWidth="1"/>
    <col min="2" max="2" width="17.46484375" bestFit="1" customWidth="1"/>
    <col min="3" max="6" width="19.06640625" customWidth="1"/>
    <col min="7" max="7" width="21.73046875" customWidth="1"/>
    <col min="8" max="8" width="27.1328125" bestFit="1" customWidth="1"/>
  </cols>
  <sheetData>
    <row r="1" spans="1:10" ht="23.25" x14ac:dyDescent="0.7">
      <c r="A1" s="51" t="s">
        <v>24</v>
      </c>
      <c r="B1" s="52"/>
      <c r="C1" s="52"/>
      <c r="D1" s="52"/>
    </row>
    <row r="2" spans="1:10" ht="23.25" x14ac:dyDescent="0.7">
      <c r="A2" s="53" t="s">
        <v>29</v>
      </c>
      <c r="B2" s="53" t="s">
        <v>50</v>
      </c>
      <c r="C2" s="52"/>
      <c r="D2" s="52"/>
    </row>
    <row r="5" spans="1:10" x14ac:dyDescent="0.45">
      <c r="A5" t="s">
        <v>17</v>
      </c>
      <c r="B5" s="21">
        <v>43616</v>
      </c>
      <c r="E5" s="33"/>
      <c r="F5" s="33"/>
      <c r="G5" s="33"/>
      <c r="H5" s="33"/>
    </row>
    <row r="6" spans="1:10" x14ac:dyDescent="0.45">
      <c r="A6" t="s">
        <v>18</v>
      </c>
      <c r="B6" s="22">
        <v>43790</v>
      </c>
      <c r="E6" s="33"/>
      <c r="F6" s="33"/>
      <c r="G6" s="33"/>
      <c r="H6" s="33"/>
    </row>
    <row r="7" spans="1:10" x14ac:dyDescent="0.45">
      <c r="B7" s="33"/>
      <c r="C7" s="33"/>
      <c r="D7" s="33"/>
      <c r="E7" s="33"/>
      <c r="F7" s="33"/>
      <c r="G7" s="33"/>
      <c r="H7" s="33"/>
      <c r="I7" s="19"/>
      <c r="J7" s="19"/>
    </row>
    <row r="8" spans="1:10" x14ac:dyDescent="0.45">
      <c r="B8" s="33"/>
      <c r="C8" s="33"/>
      <c r="D8" s="33"/>
      <c r="E8" s="33"/>
      <c r="F8" s="33"/>
      <c r="G8" s="33"/>
      <c r="H8" s="33"/>
      <c r="I8" s="19"/>
      <c r="J8" s="19"/>
    </row>
    <row r="9" spans="1:10" x14ac:dyDescent="0.45">
      <c r="B9" s="33"/>
      <c r="C9" s="33"/>
      <c r="D9" s="33"/>
      <c r="E9" s="33"/>
      <c r="F9" s="33"/>
      <c r="G9" s="33"/>
      <c r="H9" s="33"/>
      <c r="I9" s="19"/>
      <c r="J9" s="19"/>
    </row>
    <row r="10" spans="1:10" x14ac:dyDescent="0.45">
      <c r="B10" s="50"/>
      <c r="C10" s="65" t="s">
        <v>4</v>
      </c>
      <c r="D10" s="66"/>
      <c r="E10" s="67" t="s">
        <v>25</v>
      </c>
      <c r="F10" s="68"/>
      <c r="G10" s="49" t="s">
        <v>16</v>
      </c>
      <c r="H10" s="49"/>
      <c r="I10" s="19"/>
      <c r="J10" s="19"/>
    </row>
    <row r="11" spans="1:10" x14ac:dyDescent="0.45">
      <c r="B11" s="50"/>
      <c r="C11" s="47" t="s">
        <v>12</v>
      </c>
      <c r="D11" s="47" t="s">
        <v>41</v>
      </c>
      <c r="E11" s="48" t="s">
        <v>12</v>
      </c>
      <c r="F11" s="48" t="s">
        <v>42</v>
      </c>
      <c r="G11" s="49" t="s">
        <v>12</v>
      </c>
      <c r="H11" s="49" t="s">
        <v>41</v>
      </c>
      <c r="I11" s="20"/>
      <c r="J11" s="19"/>
    </row>
    <row r="12" spans="1:10" x14ac:dyDescent="0.45">
      <c r="B12" s="35" t="s">
        <v>23</v>
      </c>
      <c r="C12" s="36">
        <f>'Cracking day'!H70</f>
        <v>5.4686821360022551</v>
      </c>
      <c r="D12" s="36">
        <f>'Cracking day'!H71</f>
        <v>0.68242787303447217</v>
      </c>
      <c r="E12" s="36">
        <f>'Cracking day'!H51</f>
        <v>4.8353714337956673</v>
      </c>
      <c r="F12" s="36">
        <f>'Cracking day'!H52</f>
        <v>0.95817916173652995</v>
      </c>
      <c r="G12" s="36">
        <f>'Cracking day'!H108</f>
        <v>5.9869658408333386</v>
      </c>
      <c r="H12" s="36">
        <f>'Cracking day'!H109</f>
        <v>1.162408322964267</v>
      </c>
      <c r="I12" s="19"/>
      <c r="J12" s="19"/>
    </row>
    <row r="13" spans="1:10" x14ac:dyDescent="0.45">
      <c r="B13" s="35" t="s">
        <v>22</v>
      </c>
      <c r="C13" s="36">
        <f>'28d healing'!H70</f>
        <v>3.0547797927504128</v>
      </c>
      <c r="D13" s="36">
        <f>'28d healing'!H71</f>
        <v>0.14568120597449366</v>
      </c>
      <c r="E13" s="36">
        <f>'28d healing'!H51</f>
        <v>2.918601193666047</v>
      </c>
      <c r="F13" s="36">
        <f>'28d healing'!H52</f>
        <v>0.11173023149037514</v>
      </c>
      <c r="G13" s="36">
        <f>'28d healing'!H108</f>
        <v>3.3174988570570831</v>
      </c>
      <c r="H13" s="36">
        <f>'28d healing'!H109</f>
        <v>0.41384486730298359</v>
      </c>
      <c r="I13" s="19"/>
      <c r="J13" s="19"/>
    </row>
    <row r="14" spans="1:10" x14ac:dyDescent="0.45">
      <c r="B14" s="35" t="s">
        <v>20</v>
      </c>
      <c r="C14" s="56"/>
      <c r="D14" s="56"/>
      <c r="E14" s="56"/>
      <c r="F14" s="56"/>
      <c r="G14" s="56"/>
      <c r="H14" s="56"/>
      <c r="I14" s="19"/>
      <c r="J14" s="19"/>
    </row>
    <row r="15" spans="1:10" x14ac:dyDescent="0.45">
      <c r="B15" s="35" t="s">
        <v>21</v>
      </c>
      <c r="C15" s="36">
        <f>'6m healing'!H69</f>
        <v>9.4543496884208995</v>
      </c>
      <c r="D15" s="36">
        <f>'6m healing'!H70</f>
        <v>7.3488994028531254</v>
      </c>
      <c r="E15" s="36">
        <f>'6m healing'!H51</f>
        <v>4.6098698743158222</v>
      </c>
      <c r="F15" s="36">
        <f>'6m healing'!H52</f>
        <v>1.4271670241341603</v>
      </c>
      <c r="G15" s="36">
        <f>'6m healing'!H108</f>
        <v>11.708515634432265</v>
      </c>
      <c r="H15" s="36">
        <f>'6m healing'!H109</f>
        <v>1.6781578880686887</v>
      </c>
      <c r="I15" s="19"/>
      <c r="J15" s="19"/>
    </row>
    <row r="16" spans="1:10" x14ac:dyDescent="0.45">
      <c r="I16" s="19"/>
      <c r="J16" s="19"/>
    </row>
    <row r="17" spans="1:10" x14ac:dyDescent="0.45">
      <c r="C17" s="1" t="s">
        <v>48</v>
      </c>
      <c r="D17" s="1" t="s">
        <v>41</v>
      </c>
      <c r="E17" s="1" t="s">
        <v>48</v>
      </c>
      <c r="F17" s="1" t="s">
        <v>41</v>
      </c>
      <c r="G17" s="1" t="s">
        <v>48</v>
      </c>
      <c r="H17" s="1" t="s">
        <v>41</v>
      </c>
      <c r="I17" s="19"/>
      <c r="J17" s="19"/>
    </row>
    <row r="18" spans="1:10" x14ac:dyDescent="0.45">
      <c r="B18" s="57" t="s">
        <v>46</v>
      </c>
      <c r="C18" s="58">
        <f>ABS((C13-G13)/(C13-E13))</f>
        <v>1.9292243133145304</v>
      </c>
      <c r="D18" s="58"/>
      <c r="I18" s="19"/>
      <c r="J18" s="19"/>
    </row>
    <row r="19" spans="1:10" x14ac:dyDescent="0.45">
      <c r="A19" s="35" t="s">
        <v>20</v>
      </c>
      <c r="B19" s="57" t="s">
        <v>47</v>
      </c>
      <c r="C19" s="58">
        <f>(C13-C12)/C12</f>
        <v>-0.44140476319884736</v>
      </c>
      <c r="D19" s="58"/>
      <c r="E19" s="58">
        <f>(E13-E12)/E12</f>
        <v>-0.39640599825130601</v>
      </c>
      <c r="F19" s="58"/>
      <c r="G19" s="58">
        <f>(G13-G12)/G12</f>
        <v>-0.44587977528942885</v>
      </c>
      <c r="H19" s="58"/>
      <c r="I19" s="19"/>
      <c r="J19" s="19"/>
    </row>
    <row r="20" spans="1:10" x14ac:dyDescent="0.45">
      <c r="A20" s="35" t="s">
        <v>21</v>
      </c>
      <c r="B20" s="57" t="s">
        <v>47</v>
      </c>
      <c r="C20" s="59">
        <f>(C15-C12)/C13</f>
        <v>1.3047315429666679</v>
      </c>
      <c r="D20" s="58"/>
      <c r="E20" s="59">
        <f>(E15-E12)/E13</f>
        <v>-7.7263574060487922E-2</v>
      </c>
      <c r="F20" s="58"/>
      <c r="G20" s="59">
        <f>(G15-G12)/G13</f>
        <v>1.7246576532883724</v>
      </c>
      <c r="I20" s="20" t="s">
        <v>49</v>
      </c>
      <c r="J20" s="19"/>
    </row>
  </sheetData>
  <mergeCells count="2">
    <mergeCell ref="C10:D10"/>
    <mergeCell ref="E10:F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28d healing</vt:lpstr>
      <vt:lpstr>3m healing</vt:lpstr>
      <vt:lpstr>6m healing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2021-02-18T09:42:52Z</dcterms:modified>
</cp:coreProperties>
</file>